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320" windowHeight="7665"/>
  </bookViews>
  <sheets>
    <sheet name="5.4 Ventas x farmacia" sheetId="1" r:id="rId1"/>
    <sheet name="Hoja1" sheetId="2" r:id="rId2"/>
  </sheets>
  <externalReferences>
    <externalReference r:id="rId3"/>
    <externalReference r:id="rId4"/>
  </externalReferences>
  <definedNames>
    <definedName name="_xlnm._FilterDatabase" localSheetId="0" hidden="1">'5.4 Ventas x farmacia'!$A$18:$J$202</definedName>
    <definedName name="_Key1" hidden="1">'[1]5.6 Total ventas por oper caja'!#REF!</definedName>
    <definedName name="_Order1" hidden="1">255</definedName>
    <definedName name="_xlnm.Print_Area" localSheetId="0">'5.4 Ventas x farmacia'!$A$1:$J$208</definedName>
    <definedName name="OPER" localSheetId="0">'[2]5.1 Tiendas farmacias c Ventas'!$IU$8189</definedName>
    <definedName name="PRINT_AREA" localSheetId="0">#REF!</definedName>
    <definedName name="PRINT_AREA_MI" localSheetId="0">#REF!</definedName>
    <definedName name="PRINT_TITLES" localSheetId="0">#REF!</definedName>
    <definedName name="PRINT_TITLES_MI" localSheetId="0">#REF!</definedName>
    <definedName name="_xlnm.Print_Titles" localSheetId="0">'5.4 Ventas x farmacia'!$6:$16</definedName>
  </definedNames>
  <calcPr calcId="145621"/>
</workbook>
</file>

<file path=xl/calcChain.xml><?xml version="1.0" encoding="utf-8"?>
<calcChain xmlns="http://schemas.openxmlformats.org/spreadsheetml/2006/main">
  <c r="E70" i="2" l="1"/>
  <c r="E69" i="2"/>
  <c r="E66" i="2"/>
  <c r="E86" i="2"/>
  <c r="E84" i="2"/>
  <c r="E81" i="2"/>
  <c r="E77" i="2"/>
  <c r="E75" i="2"/>
  <c r="E64" i="2"/>
  <c r="E61" i="2"/>
  <c r="E57" i="2"/>
  <c r="E49" i="2"/>
  <c r="E47" i="2"/>
  <c r="E35" i="2"/>
  <c r="E33" i="2"/>
  <c r="E31" i="2"/>
  <c r="E18" i="2"/>
  <c r="E16" i="2"/>
  <c r="E11" i="2"/>
  <c r="E3" i="2"/>
  <c r="M91" i="2"/>
  <c r="K91" i="2"/>
  <c r="J91" i="2"/>
  <c r="I91" i="2"/>
  <c r="H91" i="2"/>
  <c r="G91" i="2"/>
  <c r="F91" i="2"/>
  <c r="M93" i="2" l="1"/>
  <c r="E91" i="2"/>
  <c r="L91" i="2" s="1"/>
  <c r="X4" i="2"/>
  <c r="X6" i="2"/>
  <c r="X7" i="2"/>
  <c r="X8" i="2"/>
  <c r="X10" i="2"/>
  <c r="X16" i="2"/>
  <c r="X17" i="2"/>
  <c r="X19" i="2"/>
  <c r="X20" i="2"/>
  <c r="X22" i="2"/>
  <c r="X24" i="2"/>
  <c r="X25" i="2"/>
  <c r="X26" i="2"/>
  <c r="X27" i="2"/>
  <c r="X28" i="2"/>
  <c r="X29" i="2"/>
  <c r="X30" i="2"/>
  <c r="X31" i="2"/>
  <c r="X32" i="2"/>
  <c r="X34" i="2"/>
  <c r="X37" i="2"/>
  <c r="X38" i="2"/>
  <c r="X39" i="2"/>
  <c r="X40" i="2"/>
  <c r="X41" i="2"/>
  <c r="X42" i="2"/>
  <c r="X43" i="2"/>
  <c r="X44" i="2"/>
  <c r="X45" i="2"/>
  <c r="X46" i="2"/>
  <c r="X47" i="2"/>
  <c r="X50" i="2"/>
  <c r="X51" i="2"/>
  <c r="X52" i="2"/>
  <c r="X53" i="2"/>
  <c r="X55" i="2"/>
  <c r="X56" i="2"/>
  <c r="X57" i="2"/>
  <c r="X59" i="2"/>
  <c r="X60" i="2"/>
  <c r="X61" i="2"/>
  <c r="X62" i="2"/>
  <c r="X64" i="2"/>
  <c r="X65" i="2"/>
  <c r="X67" i="2"/>
  <c r="X68" i="2"/>
  <c r="X71" i="2"/>
  <c r="X72" i="2"/>
  <c r="X75" i="2"/>
  <c r="X76" i="2"/>
  <c r="X78" i="2"/>
  <c r="X80" i="2"/>
  <c r="X83" i="2"/>
  <c r="X84" i="2"/>
  <c r="X85" i="2"/>
  <c r="X87" i="2"/>
  <c r="X90" i="2"/>
  <c r="M96" i="2" l="1"/>
  <c r="S4" i="2"/>
  <c r="T4" i="2" s="1"/>
  <c r="S5" i="2"/>
  <c r="T5" i="2" s="1"/>
  <c r="S6" i="2"/>
  <c r="T6" i="2" s="1"/>
  <c r="S7" i="2"/>
  <c r="T7" i="2" s="1"/>
  <c r="S8" i="2"/>
  <c r="T8" i="2" s="1"/>
  <c r="S9" i="2"/>
  <c r="T9" i="2" s="1"/>
  <c r="S10" i="2"/>
  <c r="T10" i="2" s="1"/>
  <c r="S11" i="2"/>
  <c r="T11" i="2" s="1"/>
  <c r="S12" i="2"/>
  <c r="T12" i="2" s="1"/>
  <c r="S13" i="2"/>
  <c r="T13" i="2" s="1"/>
  <c r="S14" i="2"/>
  <c r="T14" i="2" s="1"/>
  <c r="S15" i="2"/>
  <c r="T15" i="2" s="1"/>
  <c r="S16" i="2"/>
  <c r="T16" i="2" s="1"/>
  <c r="S17" i="2"/>
  <c r="T17" i="2" s="1"/>
  <c r="S18" i="2"/>
  <c r="T18" i="2" s="1"/>
  <c r="S19" i="2"/>
  <c r="T19" i="2" s="1"/>
  <c r="S20" i="2"/>
  <c r="T20" i="2" s="1"/>
  <c r="S21" i="2"/>
  <c r="T21" i="2" s="1"/>
  <c r="S22" i="2"/>
  <c r="T22" i="2" s="1"/>
  <c r="S23" i="2"/>
  <c r="T23" i="2" s="1"/>
  <c r="S24" i="2"/>
  <c r="T24" i="2" s="1"/>
  <c r="S25" i="2"/>
  <c r="T25" i="2" s="1"/>
  <c r="S26" i="2"/>
  <c r="T26" i="2" s="1"/>
  <c r="S27" i="2"/>
  <c r="T27" i="2" s="1"/>
  <c r="S28" i="2"/>
  <c r="T28" i="2" s="1"/>
  <c r="S29" i="2"/>
  <c r="T29" i="2" s="1"/>
  <c r="S30" i="2"/>
  <c r="T30" i="2" s="1"/>
  <c r="S31" i="2"/>
  <c r="T31" i="2" s="1"/>
  <c r="S32" i="2"/>
  <c r="T32" i="2" s="1"/>
  <c r="S33" i="2"/>
  <c r="T33" i="2" s="1"/>
  <c r="S34" i="2"/>
  <c r="T34" i="2" s="1"/>
  <c r="S35" i="2"/>
  <c r="T35" i="2" s="1"/>
  <c r="S36" i="2"/>
  <c r="T36" i="2" s="1"/>
  <c r="S37" i="2"/>
  <c r="T37" i="2" s="1"/>
  <c r="S38" i="2"/>
  <c r="T38" i="2" s="1"/>
  <c r="S39" i="2"/>
  <c r="T39" i="2" s="1"/>
  <c r="S40" i="2"/>
  <c r="T40" i="2" s="1"/>
  <c r="S41" i="2"/>
  <c r="T41" i="2" s="1"/>
  <c r="S42" i="2"/>
  <c r="T42" i="2" s="1"/>
  <c r="S43" i="2"/>
  <c r="T43" i="2" s="1"/>
  <c r="S44" i="2"/>
  <c r="T44" i="2" s="1"/>
  <c r="S45" i="2"/>
  <c r="T45" i="2" s="1"/>
  <c r="S46" i="2"/>
  <c r="T46" i="2" s="1"/>
  <c r="S47" i="2"/>
  <c r="T47" i="2" s="1"/>
  <c r="S48" i="2"/>
  <c r="T48" i="2" s="1"/>
  <c r="S49" i="2"/>
  <c r="T49" i="2" s="1"/>
  <c r="S50" i="2"/>
  <c r="T50" i="2" s="1"/>
  <c r="S51" i="2"/>
  <c r="T51" i="2" s="1"/>
  <c r="S52" i="2"/>
  <c r="T52" i="2" s="1"/>
  <c r="S53" i="2"/>
  <c r="T53" i="2" s="1"/>
  <c r="S54" i="2"/>
  <c r="T54" i="2" s="1"/>
  <c r="S55" i="2"/>
  <c r="T55" i="2" s="1"/>
  <c r="S56" i="2"/>
  <c r="T56" i="2" s="1"/>
  <c r="S57" i="2"/>
  <c r="T57" i="2" s="1"/>
  <c r="S58" i="2"/>
  <c r="T58" i="2" s="1"/>
  <c r="S59" i="2"/>
  <c r="T59" i="2" s="1"/>
  <c r="S60" i="2"/>
  <c r="T60" i="2" s="1"/>
  <c r="S61" i="2"/>
  <c r="T61" i="2" s="1"/>
  <c r="S62" i="2"/>
  <c r="T62" i="2" s="1"/>
  <c r="S63" i="2"/>
  <c r="T63" i="2" s="1"/>
  <c r="S64" i="2"/>
  <c r="T64" i="2" s="1"/>
  <c r="S65" i="2"/>
  <c r="T65" i="2" s="1"/>
  <c r="S66" i="2"/>
  <c r="T66" i="2" s="1"/>
  <c r="S67" i="2"/>
  <c r="T67" i="2" s="1"/>
  <c r="S68" i="2"/>
  <c r="T68" i="2" s="1"/>
  <c r="S69" i="2"/>
  <c r="T69" i="2" s="1"/>
  <c r="S70" i="2"/>
  <c r="T70" i="2" s="1"/>
  <c r="S71" i="2"/>
  <c r="T71" i="2" s="1"/>
  <c r="S72" i="2"/>
  <c r="T72" i="2" s="1"/>
  <c r="S73" i="2"/>
  <c r="T73" i="2" s="1"/>
  <c r="S74" i="2"/>
  <c r="T74" i="2" s="1"/>
  <c r="S75" i="2"/>
  <c r="T75" i="2" s="1"/>
  <c r="S76" i="2"/>
  <c r="T76" i="2" s="1"/>
  <c r="S77" i="2"/>
  <c r="T77" i="2" s="1"/>
  <c r="S78" i="2"/>
  <c r="T78" i="2" s="1"/>
  <c r="S79" i="2"/>
  <c r="T79" i="2" s="1"/>
  <c r="S80" i="2"/>
  <c r="T80" i="2" s="1"/>
  <c r="S81" i="2"/>
  <c r="T81" i="2" s="1"/>
  <c r="S82" i="2"/>
  <c r="T82" i="2" s="1"/>
  <c r="S83" i="2"/>
  <c r="T83" i="2" s="1"/>
  <c r="S84" i="2"/>
  <c r="T84" i="2" s="1"/>
  <c r="S85" i="2"/>
  <c r="T85" i="2" s="1"/>
  <c r="S86" i="2"/>
  <c r="T86" i="2" s="1"/>
  <c r="S87" i="2"/>
  <c r="T87" i="2" s="1"/>
  <c r="S88" i="2"/>
  <c r="T88" i="2" s="1"/>
  <c r="S89" i="2"/>
  <c r="T89" i="2" s="1"/>
  <c r="S90" i="2"/>
  <c r="T90" i="2" s="1"/>
  <c r="S3" i="2"/>
  <c r="T3" i="2" s="1"/>
  <c r="N91" i="2"/>
  <c r="M94" i="2" l="1"/>
  <c r="S91" i="2"/>
  <c r="T91" i="2" s="1"/>
  <c r="N92" i="2" l="1"/>
  <c r="B23" i="2" l="1"/>
  <c r="R23" i="2" s="1"/>
  <c r="U23" i="2" s="1"/>
  <c r="A23" i="2" l="1"/>
  <c r="P23" i="2" s="1"/>
  <c r="V2" i="2" l="1"/>
  <c r="B9" i="2"/>
  <c r="R9" i="2" s="1"/>
  <c r="U9" i="2" s="1"/>
  <c r="B19" i="2"/>
  <c r="R19" i="2" s="1"/>
  <c r="U19" i="2" s="1"/>
  <c r="B31" i="2"/>
  <c r="R31" i="2" s="1"/>
  <c r="U31" i="2" s="1"/>
  <c r="B25" i="2"/>
  <c r="R25" i="2" s="1"/>
  <c r="U25" i="2" s="1"/>
  <c r="B46" i="2"/>
  <c r="R46" i="2" s="1"/>
  <c r="U46" i="2" s="1"/>
  <c r="B44" i="2"/>
  <c r="R44" i="2" s="1"/>
  <c r="U44" i="2" s="1"/>
  <c r="B38" i="2"/>
  <c r="R38" i="2" s="1"/>
  <c r="U38" i="2" s="1"/>
  <c r="B13" i="2"/>
  <c r="R13" i="2" s="1"/>
  <c r="U13" i="2" s="1"/>
  <c r="B15" i="2"/>
  <c r="R15" i="2" s="1"/>
  <c r="U15" i="2" s="1"/>
  <c r="B24" i="2"/>
  <c r="R24" i="2" s="1"/>
  <c r="U24" i="2" s="1"/>
  <c r="B34" i="2"/>
  <c r="R34" i="2" s="1"/>
  <c r="U34" i="2" s="1"/>
  <c r="B43" i="2"/>
  <c r="R43" i="2" s="1"/>
  <c r="U43" i="2" s="1"/>
  <c r="B41" i="2"/>
  <c r="R41" i="2" s="1"/>
  <c r="U41" i="2" s="1"/>
  <c r="B45" i="2"/>
  <c r="R45" i="2" s="1"/>
  <c r="U45" i="2" s="1"/>
  <c r="B51" i="2"/>
  <c r="R51" i="2" s="1"/>
  <c r="U51" i="2" s="1"/>
  <c r="B61" i="2"/>
  <c r="R61" i="2" s="1"/>
  <c r="U61" i="2" s="1"/>
  <c r="B67" i="2"/>
  <c r="R67" i="2" s="1"/>
  <c r="U67" i="2" s="1"/>
  <c r="B71" i="2"/>
  <c r="R71" i="2" s="1"/>
  <c r="U71" i="2" s="1"/>
  <c r="B76" i="2"/>
  <c r="R76" i="2" s="1"/>
  <c r="U76" i="2" s="1"/>
  <c r="B79" i="2"/>
  <c r="R79" i="2" s="1"/>
  <c r="U79" i="2" s="1"/>
  <c r="B85" i="2"/>
  <c r="R85" i="2" s="1"/>
  <c r="U85" i="2" s="1"/>
  <c r="B5" i="2"/>
  <c r="R5" i="2" s="1"/>
  <c r="U5" i="2" s="1"/>
  <c r="B12" i="2"/>
  <c r="R12" i="2" s="1"/>
  <c r="U12" i="2" s="1"/>
  <c r="B17" i="2"/>
  <c r="R17" i="2" s="1"/>
  <c r="U17" i="2" s="1"/>
  <c r="B18" i="2"/>
  <c r="R18" i="2" s="1"/>
  <c r="U18" i="2" s="1"/>
  <c r="B29" i="2"/>
  <c r="R29" i="2" s="1"/>
  <c r="U29" i="2" s="1"/>
  <c r="B26" i="2"/>
  <c r="R26" i="2" s="1"/>
  <c r="U26" i="2" s="1"/>
  <c r="B30" i="2"/>
  <c r="R30" i="2" s="1"/>
  <c r="U30" i="2" s="1"/>
  <c r="B47" i="2"/>
  <c r="R47" i="2" s="1"/>
  <c r="U47" i="2" s="1"/>
  <c r="B36" i="2"/>
  <c r="R36" i="2" s="1"/>
  <c r="U36" i="2" s="1"/>
  <c r="B39" i="2"/>
  <c r="R39" i="2" s="1"/>
  <c r="U39" i="2" s="1"/>
  <c r="B49" i="2"/>
  <c r="R49" i="2" s="1"/>
  <c r="U49" i="2" s="1"/>
  <c r="B58" i="2"/>
  <c r="R58" i="2" s="1"/>
  <c r="U58" i="2" s="1"/>
  <c r="B63" i="2"/>
  <c r="R63" i="2" s="1"/>
  <c r="U63" i="2" s="1"/>
  <c r="B66" i="2"/>
  <c r="R66" i="2" s="1"/>
  <c r="U66" i="2" s="1"/>
  <c r="B72" i="2"/>
  <c r="R72" i="2" s="1"/>
  <c r="U72" i="2" s="1"/>
  <c r="B75" i="2"/>
  <c r="R75" i="2" s="1"/>
  <c r="U75" i="2" s="1"/>
  <c r="B80" i="2"/>
  <c r="R80" i="2" s="1"/>
  <c r="U80" i="2" s="1"/>
  <c r="B84" i="2"/>
  <c r="R84" i="2" s="1"/>
  <c r="U84" i="2" s="1"/>
  <c r="B86" i="2"/>
  <c r="R86" i="2" s="1"/>
  <c r="U86" i="2" s="1"/>
  <c r="B6" i="2"/>
  <c r="R6" i="2" s="1"/>
  <c r="U6" i="2" s="1"/>
  <c r="B11" i="2"/>
  <c r="R11" i="2" s="1"/>
  <c r="U11" i="2" s="1"/>
  <c r="B16" i="2"/>
  <c r="R16" i="2" s="1"/>
  <c r="U16" i="2" s="1"/>
  <c r="B20" i="2"/>
  <c r="R20" i="2" s="1"/>
  <c r="U20" i="2" s="1"/>
  <c r="B28" i="2"/>
  <c r="R28" i="2" s="1"/>
  <c r="U28" i="2" s="1"/>
  <c r="B27" i="2"/>
  <c r="R27" i="2" s="1"/>
  <c r="U27" i="2" s="1"/>
  <c r="B42" i="2"/>
  <c r="R42" i="2" s="1"/>
  <c r="U42" i="2" s="1"/>
  <c r="B40" i="2"/>
  <c r="R40" i="2" s="1"/>
  <c r="U40" i="2" s="1"/>
  <c r="B37" i="2"/>
  <c r="R37" i="2" s="1"/>
  <c r="U37" i="2" s="1"/>
  <c r="B53" i="2"/>
  <c r="R53" i="2" s="1"/>
  <c r="U53" i="2" s="1"/>
  <c r="B55" i="2"/>
  <c r="R55" i="2" s="1"/>
  <c r="U55" i="2" s="1"/>
  <c r="B59" i="2"/>
  <c r="R59" i="2" s="1"/>
  <c r="U59" i="2" s="1"/>
  <c r="B68" i="2"/>
  <c r="R68" i="2" s="1"/>
  <c r="U68" i="2" s="1"/>
  <c r="B70" i="2"/>
  <c r="R70" i="2" s="1"/>
  <c r="U70" i="2" s="1"/>
  <c r="B74" i="2"/>
  <c r="R74" i="2" s="1"/>
  <c r="U74" i="2" s="1"/>
  <c r="B78" i="2"/>
  <c r="R78" i="2" s="1"/>
  <c r="U78" i="2" s="1"/>
  <c r="B83" i="2"/>
  <c r="R83" i="2" s="1"/>
  <c r="U83" i="2" s="1"/>
  <c r="B87" i="2"/>
  <c r="R87" i="2" s="1"/>
  <c r="U87" i="2" s="1"/>
  <c r="B89" i="2"/>
  <c r="R89" i="2" s="1"/>
  <c r="U89" i="2" s="1"/>
  <c r="B7" i="2"/>
  <c r="R7" i="2" s="1"/>
  <c r="U7" i="2" s="1"/>
  <c r="B14" i="2"/>
  <c r="R14" i="2" s="1"/>
  <c r="U14" i="2" s="1"/>
  <c r="B22" i="2"/>
  <c r="R22" i="2" s="1"/>
  <c r="U22" i="2" s="1"/>
  <c r="B33" i="2"/>
  <c r="R33" i="2" s="1"/>
  <c r="U33" i="2" s="1"/>
  <c r="B50" i="2"/>
  <c r="R50" i="2" s="1"/>
  <c r="U50" i="2" s="1"/>
  <c r="B56" i="2"/>
  <c r="R56" i="2" s="1"/>
  <c r="U56" i="2" s="1"/>
  <c r="B60" i="2"/>
  <c r="R60" i="2" s="1"/>
  <c r="U60" i="2" s="1"/>
  <c r="B64" i="2"/>
  <c r="R64" i="2" s="1"/>
  <c r="U64" i="2" s="1"/>
  <c r="B69" i="2"/>
  <c r="R69" i="2" s="1"/>
  <c r="U69" i="2" s="1"/>
  <c r="B82" i="2"/>
  <c r="R82" i="2" s="1"/>
  <c r="U82" i="2" s="1"/>
  <c r="B32" i="2"/>
  <c r="B35" i="2"/>
  <c r="R35" i="2" s="1"/>
  <c r="U35" i="2" s="1"/>
  <c r="B73" i="2"/>
  <c r="R73" i="2" s="1"/>
  <c r="U73" i="2" s="1"/>
  <c r="B77" i="2"/>
  <c r="R77" i="2" s="1"/>
  <c r="U77" i="2" s="1"/>
  <c r="B81" i="2"/>
  <c r="R81" i="2" s="1"/>
  <c r="U81" i="2" s="1"/>
  <c r="B90" i="2"/>
  <c r="R90" i="2" s="1"/>
  <c r="U90" i="2" s="1"/>
  <c r="B8" i="2"/>
  <c r="R8" i="2" s="1"/>
  <c r="U8" i="2" s="1"/>
  <c r="B10" i="2"/>
  <c r="R10" i="2" s="1"/>
  <c r="U10" i="2" s="1"/>
  <c r="B21" i="2"/>
  <c r="R21" i="2" s="1"/>
  <c r="U21" i="2" s="1"/>
  <c r="B57" i="2"/>
  <c r="R57" i="2" s="1"/>
  <c r="U57" i="2" s="1"/>
  <c r="B65" i="2"/>
  <c r="R65" i="2" s="1"/>
  <c r="U65" i="2" s="1"/>
  <c r="B88" i="2"/>
  <c r="R88" i="2" s="1"/>
  <c r="U88" i="2" s="1"/>
  <c r="B48" i="2"/>
  <c r="R48" i="2" s="1"/>
  <c r="U48" i="2" s="1"/>
  <c r="B54" i="2"/>
  <c r="R54" i="2" s="1"/>
  <c r="U54" i="2" s="1"/>
  <c r="A89" i="2" l="1"/>
  <c r="P89" i="2" s="1"/>
  <c r="A83" i="2"/>
  <c r="P83" i="2" s="1"/>
  <c r="A14" i="2"/>
  <c r="P14" i="2" s="1"/>
  <c r="A74" i="2"/>
  <c r="P74" i="2" s="1"/>
  <c r="A33" i="2"/>
  <c r="P33" i="2" s="1"/>
  <c r="A56" i="2"/>
  <c r="P56" i="2" s="1"/>
  <c r="A28" i="2"/>
  <c r="P28" i="2" s="1"/>
  <c r="A47" i="2"/>
  <c r="P47" i="2" s="1"/>
  <c r="A68" i="2"/>
  <c r="P68" i="2" s="1"/>
  <c r="A45" i="2"/>
  <c r="P45" i="2" s="1"/>
  <c r="A75" i="2"/>
  <c r="P75" i="2" s="1"/>
  <c r="A5" i="2"/>
  <c r="P5" i="2" s="1"/>
  <c r="A64" i="2"/>
  <c r="P64" i="2" s="1"/>
  <c r="A25" i="2"/>
  <c r="P25" i="2" s="1"/>
  <c r="A6" i="2"/>
  <c r="P6" i="2" s="1"/>
  <c r="A18" i="2"/>
  <c r="P18" i="2" s="1"/>
  <c r="A24" i="2"/>
  <c r="P24" i="2" s="1"/>
  <c r="A44" i="2"/>
  <c r="P44" i="2" s="1"/>
  <c r="A37" i="2"/>
  <c r="P37" i="2" s="1"/>
  <c r="A58" i="2"/>
  <c r="P58" i="2" s="1"/>
  <c r="A76" i="2"/>
  <c r="P76" i="2" s="1"/>
  <c r="A19" i="2"/>
  <c r="P19" i="2" s="1"/>
  <c r="A42" i="2"/>
  <c r="P42" i="2" s="1"/>
  <c r="A84" i="2"/>
  <c r="P84" i="2" s="1"/>
  <c r="A39" i="2"/>
  <c r="P39" i="2" s="1"/>
  <c r="A12" i="2"/>
  <c r="P12" i="2" s="1"/>
  <c r="A67" i="2"/>
  <c r="P67" i="2" s="1"/>
  <c r="A13" i="2"/>
  <c r="P13" i="2" s="1"/>
  <c r="A55" i="2"/>
  <c r="P55" i="2" s="1"/>
  <c r="A16" i="2"/>
  <c r="P16" i="2" s="1"/>
  <c r="A66" i="2"/>
  <c r="P66" i="2" s="1"/>
  <c r="A26" i="2"/>
  <c r="P26" i="2" s="1"/>
  <c r="A85" i="2"/>
  <c r="P85" i="2" s="1"/>
  <c r="A43" i="2"/>
  <c r="P43" i="2" s="1"/>
  <c r="A60" i="2"/>
  <c r="P60" i="2" s="1"/>
  <c r="A80" i="2"/>
  <c r="P80" i="2" s="1"/>
  <c r="A78" i="2"/>
  <c r="P78" i="2" s="1"/>
  <c r="A59" i="2"/>
  <c r="P59" i="2" s="1"/>
  <c r="A82" i="2"/>
  <c r="P82" i="2" s="1"/>
  <c r="A22" i="2"/>
  <c r="P22" i="2" s="1"/>
  <c r="A40" i="2"/>
  <c r="P40" i="2" s="1"/>
  <c r="A36" i="2"/>
  <c r="P36" i="2" s="1"/>
  <c r="A46" i="2"/>
  <c r="P46" i="2" s="1"/>
  <c r="A63" i="2"/>
  <c r="P63" i="2" s="1"/>
  <c r="A71" i="2"/>
  <c r="P71" i="2" s="1"/>
  <c r="A7" i="2"/>
  <c r="P7" i="2" s="1"/>
  <c r="A29" i="2"/>
  <c r="P29" i="2" s="1"/>
  <c r="A11" i="2"/>
  <c r="P11" i="2" s="1"/>
  <c r="A32" i="2"/>
  <c r="P32" i="2" s="1"/>
  <c r="R32" i="2"/>
  <c r="U32" i="2" s="1"/>
  <c r="B52" i="2"/>
  <c r="R52" i="2" s="1"/>
  <c r="U52" i="2" s="1"/>
  <c r="A31" i="2"/>
  <c r="P31" i="2" s="1"/>
  <c r="A9" i="2"/>
  <c r="P9" i="2" s="1"/>
  <c r="A51" i="2"/>
  <c r="P51" i="2" s="1"/>
  <c r="A34" i="2"/>
  <c r="P34" i="2" s="1"/>
  <c r="A20" i="2"/>
  <c r="P20" i="2" s="1"/>
  <c r="A38" i="2"/>
  <c r="P38" i="2" s="1"/>
  <c r="A87" i="2"/>
  <c r="P87" i="2" s="1"/>
  <c r="A70" i="2"/>
  <c r="P70" i="2" s="1"/>
  <c r="A53" i="2"/>
  <c r="P53" i="2" s="1"/>
  <c r="A27" i="2"/>
  <c r="P27" i="2" s="1"/>
  <c r="A86" i="2"/>
  <c r="P86" i="2" s="1"/>
  <c r="A72" i="2"/>
  <c r="P72" i="2" s="1"/>
  <c r="A49" i="2"/>
  <c r="P49" i="2" s="1"/>
  <c r="A30" i="2"/>
  <c r="P30" i="2" s="1"/>
  <c r="A17" i="2"/>
  <c r="P17" i="2" s="1"/>
  <c r="A79" i="2"/>
  <c r="P79" i="2" s="1"/>
  <c r="A61" i="2"/>
  <c r="P61" i="2" s="1"/>
  <c r="B4" i="2"/>
  <c r="R4" i="2" s="1"/>
  <c r="U4" i="2" s="1"/>
  <c r="A69" i="2"/>
  <c r="P69" i="2" s="1"/>
  <c r="A50" i="2"/>
  <c r="P50" i="2" s="1"/>
  <c r="A41" i="2"/>
  <c r="P41" i="2" s="1"/>
  <c r="A15" i="2"/>
  <c r="P15" i="2" s="1"/>
  <c r="A54" i="2"/>
  <c r="P54" i="2" s="1"/>
  <c r="A88" i="2"/>
  <c r="P88" i="2" s="1"/>
  <c r="A57" i="2"/>
  <c r="P57" i="2" s="1"/>
  <c r="A10" i="2"/>
  <c r="P10" i="2" s="1"/>
  <c r="A90" i="2"/>
  <c r="P90" i="2" s="1"/>
  <c r="A77" i="2"/>
  <c r="P77" i="2" s="1"/>
  <c r="A35" i="2"/>
  <c r="P35" i="2" s="1"/>
  <c r="A48" i="2"/>
  <c r="P48" i="2" s="1"/>
  <c r="A65" i="2"/>
  <c r="P65" i="2" s="1"/>
  <c r="A21" i="2"/>
  <c r="P21" i="2" s="1"/>
  <c r="A8" i="2"/>
  <c r="P8" i="2" s="1"/>
  <c r="A81" i="2"/>
  <c r="P81" i="2" s="1"/>
  <c r="A73" i="2"/>
  <c r="P73" i="2" s="1"/>
  <c r="B62" i="2"/>
  <c r="R62" i="2" s="1"/>
  <c r="U62" i="2" s="1"/>
  <c r="A4" i="2" l="1"/>
  <c r="P4" i="2" s="1"/>
  <c r="A52" i="2"/>
  <c r="P52" i="2" s="1"/>
  <c r="A62" i="2"/>
  <c r="P62" i="2" s="1"/>
  <c r="B3" i="2" l="1"/>
  <c r="A3" i="2" l="1"/>
  <c r="P3" i="2" s="1"/>
  <c r="P91" i="2" s="1"/>
  <c r="R3" i="2"/>
  <c r="B91" i="2"/>
  <c r="R91" i="2" l="1"/>
  <c r="U3" i="2"/>
  <c r="U91" i="2" s="1"/>
  <c r="A91" i="2"/>
  <c r="V23" i="2" l="1"/>
  <c r="X23" i="2" s="1"/>
  <c r="V36" i="2"/>
  <c r="X36" i="2" s="1"/>
  <c r="V66" i="2" l="1"/>
  <c r="X66" i="2" s="1"/>
  <c r="V9" i="2" l="1"/>
  <c r="X9" i="2" s="1"/>
  <c r="V77" i="2"/>
  <c r="X77" i="2" s="1"/>
  <c r="V14" i="2"/>
  <c r="X14" i="2" s="1"/>
  <c r="V13" i="2"/>
  <c r="X13" i="2" s="1"/>
  <c r="V79" i="2"/>
  <c r="X79" i="2" s="1"/>
  <c r="V21" i="2"/>
  <c r="X21" i="2" s="1"/>
  <c r="V89" i="2"/>
  <c r="X89" i="2" s="1"/>
  <c r="V18" i="2"/>
  <c r="X18" i="2" s="1"/>
  <c r="V15" i="2"/>
  <c r="X15" i="2" s="1"/>
  <c r="V33" i="2" l="1"/>
  <c r="X33" i="2" s="1"/>
  <c r="V5" i="2"/>
  <c r="X5" i="2" s="1"/>
  <c r="V12" i="2"/>
  <c r="X12" i="2" s="1"/>
  <c r="V11" i="2"/>
  <c r="X11" i="2" s="1"/>
  <c r="V48" i="2" l="1"/>
  <c r="X48" i="2" s="1"/>
  <c r="V86" i="2"/>
  <c r="X86" i="2" s="1"/>
  <c r="V81" i="2"/>
  <c r="X81" i="2" s="1"/>
  <c r="V82" i="2"/>
  <c r="X82" i="2" s="1"/>
  <c r="V73" i="2"/>
  <c r="X73" i="2" s="1"/>
  <c r="V63" i="2"/>
  <c r="X63" i="2" s="1"/>
  <c r="V35" i="2"/>
  <c r="X35" i="2" s="1"/>
  <c r="V54" i="2"/>
  <c r="X54" i="2" s="1"/>
  <c r="V74" i="2"/>
  <c r="X74" i="2" s="1"/>
  <c r="V70" i="2"/>
  <c r="X70" i="2" s="1"/>
  <c r="V69" i="2"/>
  <c r="X69" i="2" s="1"/>
  <c r="V88" i="2"/>
  <c r="X88" i="2" s="1"/>
  <c r="V58" i="2" l="1"/>
  <c r="X58" i="2" s="1"/>
  <c r="V49" i="2"/>
  <c r="X49" i="2" s="1"/>
  <c r="V3" i="2"/>
  <c r="X3" i="2" l="1"/>
  <c r="V91" i="2"/>
</calcChain>
</file>

<file path=xl/sharedStrings.xml><?xml version="1.0" encoding="utf-8"?>
<sst xmlns="http://schemas.openxmlformats.org/spreadsheetml/2006/main" count="236" uniqueCount="130">
  <si>
    <t>ESTADO</t>
  </si>
  <si>
    <t>Cía</t>
  </si>
  <si>
    <t>LI con descuento</t>
  </si>
  <si>
    <t>TOTAL</t>
  </si>
  <si>
    <t>Desc s/ventas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</si>
  <si>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</si>
  <si>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</si>
  <si>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</si>
  <si>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</si>
  <si>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</si>
  <si>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</si>
  <si>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</si>
  <si>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</si>
  <si>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</si>
  <si>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</si>
  <si>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</si>
  <si>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</si>
  <si>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</si>
  <si>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</si>
  <si>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</si>
  <si>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</si>
  <si>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</si>
  <si>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</si>
  <si>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</si>
  <si>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</si>
  <si>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</si>
  <si>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</si>
  <si>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</si>
  <si>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</si>
  <si>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</si>
  <si>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</si>
  <si>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</si>
  <si>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</si>
  <si>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</si>
  <si>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ZACATECAS</t>
  </si>
  <si>
    <t xml:space="preserve">  T O T A L</t>
  </si>
  <si>
    <t>LAZARO CARDENAS</t>
  </si>
  <si>
    <t>MEXICALI</t>
  </si>
  <si>
    <t>TIJUANA</t>
  </si>
  <si>
    <t>TECATE</t>
  </si>
  <si>
    <t>ENSENADA</t>
  </si>
  <si>
    <t>LA PAZ</t>
  </si>
  <si>
    <t>SAN JOSE DEL CABO</t>
  </si>
  <si>
    <t>SALTILLO</t>
  </si>
  <si>
    <t>TORREON</t>
  </si>
  <si>
    <t>MANZANILLO</t>
  </si>
  <si>
    <t>VILLA DE ALVAREZ</t>
  </si>
  <si>
    <t>TAPACHULA</t>
  </si>
  <si>
    <t>COMITAN</t>
  </si>
  <si>
    <t>SAN CRISTOBAL DE LAS CASAS</t>
  </si>
  <si>
    <t>CD. JUAREZ</t>
  </si>
  <si>
    <t>H.R. PRIMERO DE OCTUBRE</t>
  </si>
  <si>
    <t>H.G. GONZALO CASTANEDA</t>
  </si>
  <si>
    <t>BALBUENA</t>
  </si>
  <si>
    <t>H.G. JOSE MA. MORELOS Y PAVON</t>
  </si>
  <si>
    <t>COYOACAN</t>
  </si>
  <si>
    <t>H.R.ADOLFO LOPEZ MATEOS</t>
  </si>
  <si>
    <t>5 DE DICIEMBRE</t>
  </si>
  <si>
    <t>H.G.FDO. QUIROZ</t>
  </si>
  <si>
    <t>H.G. TACUBA</t>
  </si>
  <si>
    <t>AFILIADAS</t>
  </si>
  <si>
    <t>GOMEZ PALACIOS</t>
  </si>
  <si>
    <r>
      <t xml:space="preserve">LEON </t>
    </r>
    <r>
      <rPr>
        <sz val="9"/>
        <rFont val="Arial"/>
        <family val="2"/>
      </rPr>
      <t/>
    </r>
  </si>
  <si>
    <t>TLAPA DE COMONFORT</t>
  </si>
  <si>
    <t>TECPAN</t>
  </si>
  <si>
    <t>ATOYAC DE ALVAREZ</t>
  </si>
  <si>
    <t>OMETEPEC</t>
  </si>
  <si>
    <t>ZIHUATANEJO</t>
  </si>
  <si>
    <t>CUAJINICUILAPA</t>
  </si>
  <si>
    <t>IGUALA</t>
  </si>
  <si>
    <t>TIXTLA</t>
  </si>
  <si>
    <t>TAXCO</t>
  </si>
  <si>
    <t>CHILPANCINGO</t>
  </si>
  <si>
    <t>CD. ALTAMIRANO</t>
  </si>
  <si>
    <t>PACHUCA</t>
  </si>
  <si>
    <t>GUADALAJARA</t>
  </si>
  <si>
    <t>CD. GUZMAN</t>
  </si>
  <si>
    <t>AUTLAN</t>
  </si>
  <si>
    <t>LAGOS DE MORENO</t>
  </si>
  <si>
    <t>ZAPOPAN</t>
  </si>
  <si>
    <t>MEXICO</t>
  </si>
  <si>
    <t>MORELIA MICH.</t>
  </si>
  <si>
    <t xml:space="preserve">CUERNAVACA </t>
  </si>
  <si>
    <t>CUAUTLA (PUTLA)</t>
  </si>
  <si>
    <t>CUERNAVACA</t>
  </si>
  <si>
    <t>ROSA MORADA</t>
  </si>
  <si>
    <t>ACAPONETA</t>
  </si>
  <si>
    <t>TUXPAN</t>
  </si>
  <si>
    <t>TEPIC</t>
  </si>
  <si>
    <t>IXTLAN DEL RIO</t>
  </si>
  <si>
    <t>MONTERREY</t>
  </si>
  <si>
    <t>JICOTEPEC DE JUAREZ</t>
  </si>
  <si>
    <t>SAN JUAN DEL RIO</t>
  </si>
  <si>
    <t>CHETUMAL</t>
  </si>
  <si>
    <t>CD. VALLES</t>
  </si>
  <si>
    <t>CULIACAN</t>
  </si>
  <si>
    <t xml:space="preserve">MAZATLAN                      </t>
  </si>
  <si>
    <t>HERMOSILLO</t>
  </si>
  <si>
    <t>CD. OBREGON</t>
  </si>
  <si>
    <t>FRONTERA</t>
  </si>
  <si>
    <t>CD. VICTORIA</t>
  </si>
  <si>
    <t>NUEVO LAREDO</t>
  </si>
  <si>
    <t>TAMPICO</t>
  </si>
  <si>
    <t>MATAMOROS</t>
  </si>
  <si>
    <t>APIZACO</t>
  </si>
  <si>
    <t>HUAMANTLA</t>
  </si>
  <si>
    <t>YUCATAN</t>
  </si>
  <si>
    <t>FRESNILLO</t>
  </si>
  <si>
    <t>cuadro 1</t>
  </si>
  <si>
    <t>MATIAS ROMERO</t>
  </si>
  <si>
    <t>LIIr</t>
  </si>
  <si>
    <t>LIIIr</t>
  </si>
  <si>
    <t>LIVr</t>
  </si>
  <si>
    <t>LVr</t>
  </si>
  <si>
    <t>LVIr</t>
  </si>
  <si>
    <t>LVIIr</t>
  </si>
  <si>
    <t>LVIIIr</t>
  </si>
  <si>
    <t xml:space="preserve"> 5. 4  Ventas por Farmacia y Línea</t>
  </si>
  <si>
    <t>(Miles de Pesos)</t>
  </si>
  <si>
    <t>Farmacia Número</t>
  </si>
  <si>
    <t>Ubicación</t>
  </si>
  <si>
    <t>I 
Fármacos Éticos</t>
  </si>
  <si>
    <t>II
Fármacos Populares</t>
  </si>
  <si>
    <t>III
Perfumería</t>
  </si>
  <si>
    <t>IV
Abarrotes Comestibles</t>
  </si>
  <si>
    <t>V
Abarrotes No Comestibles</t>
  </si>
  <si>
    <t>VI Lácteos</t>
  </si>
  <si>
    <t>VII 
Mercancías Generales</t>
  </si>
  <si>
    <t>Total</t>
  </si>
  <si>
    <t>Se incluyen las ventas del programa MEDEX.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</si>
</sst>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10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3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/>
    <xf numFmtId="3" fontId="3" fillId="0" borderId="1" xfId="0" applyNumberFormat="1" applyFont="1" applyBorder="1"/>
    <xf numFmtId="3" fontId="3" fillId="0" borderId="0" xfId="0" applyNumberFormat="1" applyFont="1" applyAlignment="1"/>
    <xf numFmtId="0" fontId="4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3" fontId="4" fillId="0" borderId="0" xfId="0" applyNumberFormat="1" applyFont="1" applyBorder="1"/>
    <xf numFmtId="0" fontId="4" fillId="0" borderId="0" xfId="0" applyFont="1" applyBorder="1" applyAlignment="1" applyProtection="1">
      <alignment horizontal="left"/>
    </xf>
    <xf numFmtId="0" fontId="3" fillId="0" borderId="1" xfId="0" applyFont="1" applyBorder="1" applyAlignment="1"/>
    <xf numFmtId="3" fontId="4" fillId="0" borderId="1" xfId="0" applyNumberFormat="1" applyFont="1" applyBorder="1"/>
    <xf numFmtId="3" fontId="3" fillId="0" borderId="4" xfId="0" applyNumberFormat="1" applyFont="1" applyFill="1" applyBorder="1"/>
    <xf numFmtId="3" fontId="3" fillId="0" borderId="1" xfId="0" applyNumberFormat="1" applyFont="1" applyFill="1" applyBorder="1"/>
    <xf numFmtId="3" fontId="3" fillId="0" borderId="0" xfId="2" applyNumberFormat="1" applyFont="1" applyBorder="1"/>
    <xf numFmtId="0" fontId="4" fillId="0" borderId="1" xfId="0" applyFont="1" applyBorder="1"/>
    <xf numFmtId="3" fontId="3" fillId="0" borderId="0" xfId="0" applyNumberFormat="1" applyFont="1" applyBorder="1" applyAlignment="1"/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0" xfId="0" quotePrefix="1" applyNumberFormat="1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4" fontId="0" fillId="0" borderId="0" xfId="0" applyNumberFormat="1"/>
    <xf numFmtId="0" fontId="2" fillId="0" borderId="0" xfId="0" applyFont="1"/>
    <xf numFmtId="3" fontId="8" fillId="0" borderId="0" xfId="3" applyNumberFormat="1" applyFont="1" applyAlignment="1" applyProtection="1">
      <alignment horizontal="right"/>
    </xf>
    <xf numFmtId="0" fontId="9" fillId="0" borderId="0" xfId="0" applyFont="1"/>
    <xf numFmtId="3" fontId="3" fillId="0" borderId="0" xfId="0" applyNumberFormat="1" applyFont="1" applyBorder="1" applyProtection="1"/>
    <xf numFmtId="3" fontId="4" fillId="0" borderId="0" xfId="2" applyNumberFormat="1" applyFont="1" applyBorder="1"/>
    <xf numFmtId="3" fontId="3" fillId="0" borderId="0" xfId="2" applyNumberFormat="1" applyFont="1" applyFill="1" applyBorder="1"/>
    <xf numFmtId="3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</cellXfs>
  <cellStyles count="5">
    <cellStyle name="Euro" xfId="1"/>
    <cellStyle name="Moneda 2" xfId="4"/>
    <cellStyle name="Normal" xfId="0" builtinId="0"/>
    <cellStyle name="Normal 2" xfId="3"/>
    <cellStyle name="Normal_5.4 Ventas x farmacia" xfId="2"/>
  </cellStyles>
  <dxfs count="1">
    <dxf>
      <font>
        <b val="0"/>
        <i val="0"/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465364</xdr:colOff>
      <xdr:row>5</xdr:row>
      <xdr:rowOff>78921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50" y="0"/>
          <a:ext cx="31051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886515</xdr:colOff>
      <xdr:row>0</xdr:row>
      <xdr:rowOff>0</xdr:rowOff>
    </xdr:from>
    <xdr:to>
      <xdr:col>9</xdr:col>
      <xdr:colOff>1209004</xdr:colOff>
      <xdr:row>5</xdr:row>
      <xdr:rowOff>119402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82765" y="0"/>
          <a:ext cx="2581275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41;o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558"/>
  <sheetViews>
    <sheetView showGridLines="0" showZeros="0" tabSelected="1" view="pageBreakPreview" zoomScale="70" zoomScaleNormal="75" zoomScaleSheetLayoutView="70" workbookViewId="0">
      <selection activeCell="C22" sqref="C22"/>
    </sheetView>
  </sheetViews>
  <sheetFormatPr baseColWidth="10" defaultColWidth="12.375" defaultRowHeight="12.75" x14ac:dyDescent="0.2"/>
  <cols>
    <col min="1" max="1" width="8.125" style="32" customWidth="1"/>
    <col min="2" max="2" width="26.5" style="1" customWidth="1"/>
    <col min="3" max="3" width="14.5" style="6" customWidth="1"/>
    <col min="4" max="4" width="14" style="6" customWidth="1"/>
    <col min="5" max="5" width="13" style="6" customWidth="1"/>
    <col min="6" max="6" width="15.375" style="6" customWidth="1"/>
    <col min="7" max="7" width="14.875" style="6" customWidth="1"/>
    <col min="8" max="8" width="14.375" style="6" customWidth="1"/>
    <col min="9" max="9" width="15.125" style="6" customWidth="1"/>
    <col min="10" max="10" width="16.125" style="6" customWidth="1"/>
    <col min="11" max="16384" width="12.375" style="1"/>
  </cols>
  <sheetData>
    <row r="6" spans="1:10" ht="15.75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0" x14ac:dyDescent="0.2">
      <c r="A7" s="23"/>
      <c r="B7" s="2"/>
      <c r="C7" s="3"/>
      <c r="E7" s="3"/>
      <c r="F7" s="3"/>
      <c r="G7" s="3"/>
      <c r="H7" s="3"/>
      <c r="I7" s="3"/>
      <c r="J7" s="3"/>
    </row>
    <row r="8" spans="1:10" ht="18" x14ac:dyDescent="0.25">
      <c r="A8" s="47" t="s">
        <v>117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8" x14ac:dyDescent="0.25">
      <c r="A9" s="48" t="s">
        <v>118</v>
      </c>
      <c r="B9" s="48"/>
      <c r="C9" s="48"/>
      <c r="D9" s="48"/>
      <c r="E9" s="48"/>
      <c r="F9" s="48"/>
      <c r="G9" s="48"/>
      <c r="H9" s="48"/>
      <c r="I9" s="48"/>
      <c r="J9" s="48"/>
    </row>
    <row r="10" spans="1:10" x14ac:dyDescent="0.2">
      <c r="A10" s="23"/>
      <c r="B10" s="2"/>
      <c r="C10" s="3"/>
      <c r="D10" s="3"/>
      <c r="E10" s="3"/>
      <c r="F10" s="3"/>
      <c r="G10" s="3"/>
      <c r="H10" s="3"/>
      <c r="I10" s="3"/>
      <c r="J10" s="3"/>
    </row>
    <row r="11" spans="1:10" ht="6.95" customHeight="1" x14ac:dyDescent="0.2">
      <c r="A11" s="50" t="s">
        <v>119</v>
      </c>
      <c r="B11" s="50" t="s">
        <v>120</v>
      </c>
      <c r="C11" s="50" t="s">
        <v>121</v>
      </c>
      <c r="D11" s="50" t="s">
        <v>122</v>
      </c>
      <c r="E11" s="50" t="s">
        <v>123</v>
      </c>
      <c r="F11" s="50" t="s">
        <v>124</v>
      </c>
      <c r="G11" s="50" t="s">
        <v>125</v>
      </c>
      <c r="H11" s="50" t="s">
        <v>126</v>
      </c>
      <c r="I11" s="50" t="s">
        <v>127</v>
      </c>
      <c r="J11" s="50" t="s">
        <v>128</v>
      </c>
    </row>
    <row r="12" spans="1:10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2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ht="6.75" hidden="1" customHeight="1" x14ac:dyDescent="0.2">
      <c r="A15" s="25"/>
      <c r="B15" s="53"/>
      <c r="C15" s="18"/>
      <c r="D15" s="18"/>
      <c r="E15" s="18"/>
      <c r="F15" s="18"/>
      <c r="G15" s="18"/>
      <c r="H15" s="18"/>
      <c r="I15" s="19"/>
      <c r="J15" s="53"/>
    </row>
    <row r="16" spans="1:10" ht="4.5" customHeight="1" x14ac:dyDescent="0.2">
      <c r="A16" s="26"/>
      <c r="B16" s="4"/>
      <c r="C16" s="5"/>
      <c r="D16" s="5"/>
      <c r="E16" s="5"/>
      <c r="F16" s="5"/>
      <c r="G16" s="5"/>
      <c r="H16" s="5"/>
      <c r="I16" s="5"/>
      <c r="J16" s="5"/>
    </row>
    <row r="17" spans="1:18" s="12" customFormat="1" ht="13.35" customHeight="1" x14ac:dyDescent="0.2">
      <c r="A17" s="27"/>
      <c r="B17" s="13" t="s">
        <v>35</v>
      </c>
      <c r="C17" s="14">
        <v>248470</v>
      </c>
      <c r="D17" s="14">
        <v>10010</v>
      </c>
      <c r="E17" s="14">
        <v>34507</v>
      </c>
      <c r="F17" s="14">
        <v>198197</v>
      </c>
      <c r="G17" s="14">
        <v>153856</v>
      </c>
      <c r="H17" s="14">
        <v>6605</v>
      </c>
      <c r="I17" s="14">
        <v>32619</v>
      </c>
      <c r="J17" s="14">
        <v>684264</v>
      </c>
    </row>
    <row r="18" spans="1:18" s="4" customFormat="1" ht="13.35" customHeight="1" x14ac:dyDescent="0.2">
      <c r="A18" s="28"/>
      <c r="B18" s="35"/>
      <c r="C18" s="14"/>
      <c r="D18" s="14"/>
      <c r="E18" s="14"/>
      <c r="F18" s="14"/>
      <c r="G18" s="14"/>
      <c r="H18" s="14"/>
      <c r="I18" s="14"/>
      <c r="J18" s="44"/>
    </row>
    <row r="19" spans="1:18" s="12" customFormat="1" ht="13.35" customHeight="1" x14ac:dyDescent="0.2">
      <c r="A19" s="27"/>
      <c r="B19" s="13" t="s">
        <v>5</v>
      </c>
      <c r="C19" s="14">
        <v>4199</v>
      </c>
      <c r="D19" s="14">
        <v>251</v>
      </c>
      <c r="E19" s="14">
        <v>1029</v>
      </c>
      <c r="F19" s="14">
        <v>7085</v>
      </c>
      <c r="G19" s="14">
        <v>4188</v>
      </c>
      <c r="H19" s="14">
        <v>102</v>
      </c>
      <c r="I19" s="14">
        <v>528</v>
      </c>
      <c r="J19" s="14">
        <v>17382</v>
      </c>
      <c r="L19" s="14">
        <v>0</v>
      </c>
    </row>
    <row r="20" spans="1:18" s="4" customFormat="1" ht="13.35" customHeight="1" x14ac:dyDescent="0.2">
      <c r="A20" s="26"/>
      <c r="B20" s="36"/>
      <c r="C20" s="5"/>
      <c r="D20" s="5"/>
      <c r="E20" s="5"/>
      <c r="F20" s="5"/>
      <c r="G20" s="5"/>
      <c r="H20" s="5"/>
      <c r="I20" s="5"/>
      <c r="J20" s="5"/>
      <c r="K20" s="12"/>
      <c r="L20" s="14">
        <v>0</v>
      </c>
    </row>
    <row r="21" spans="1:18" s="4" customFormat="1" ht="13.35" customHeight="1" x14ac:dyDescent="0.2">
      <c r="A21" s="26">
        <v>16</v>
      </c>
      <c r="B21" s="36" t="s">
        <v>5</v>
      </c>
      <c r="C21" s="20">
        <v>2290</v>
      </c>
      <c r="D21" s="20">
        <v>133</v>
      </c>
      <c r="E21" s="20">
        <v>459</v>
      </c>
      <c r="F21" s="20">
        <v>2867</v>
      </c>
      <c r="G21" s="20">
        <v>1506</v>
      </c>
      <c r="H21" s="20">
        <v>49</v>
      </c>
      <c r="I21" s="20">
        <v>236</v>
      </c>
      <c r="J21" s="5">
        <v>7540</v>
      </c>
      <c r="K21" s="12"/>
      <c r="L21" s="14">
        <v>0</v>
      </c>
      <c r="N21" s="5"/>
      <c r="O21" s="5"/>
      <c r="P21" s="5"/>
      <c r="Q21" s="5"/>
      <c r="R21" s="5"/>
    </row>
    <row r="22" spans="1:18" s="4" customFormat="1" ht="13.35" customHeight="1" x14ac:dyDescent="0.2">
      <c r="A22" s="26">
        <v>84</v>
      </c>
      <c r="B22" s="36" t="s">
        <v>36</v>
      </c>
      <c r="C22" s="20">
        <v>1909</v>
      </c>
      <c r="D22" s="20">
        <v>118</v>
      </c>
      <c r="E22" s="20">
        <v>570</v>
      </c>
      <c r="F22" s="20">
        <v>4218</v>
      </c>
      <c r="G22" s="20">
        <v>2682</v>
      </c>
      <c r="H22" s="20">
        <v>53</v>
      </c>
      <c r="I22" s="20">
        <v>292</v>
      </c>
      <c r="J22" s="20">
        <v>9842</v>
      </c>
      <c r="K22" s="12"/>
      <c r="L22" s="14">
        <v>0</v>
      </c>
      <c r="N22" s="5"/>
      <c r="O22" s="5"/>
      <c r="P22" s="5"/>
      <c r="Q22" s="5"/>
      <c r="R22" s="5"/>
    </row>
    <row r="23" spans="1:18" s="4" customFormat="1" ht="13.35" customHeight="1" x14ac:dyDescent="0.2">
      <c r="A23" s="28"/>
      <c r="B23" s="37"/>
      <c r="C23" s="20"/>
      <c r="D23" s="20"/>
      <c r="E23" s="20"/>
      <c r="F23" s="20"/>
      <c r="G23" s="20"/>
      <c r="H23" s="20"/>
      <c r="I23" s="20"/>
      <c r="J23" s="5"/>
      <c r="K23" s="12"/>
      <c r="L23" s="14">
        <v>0</v>
      </c>
      <c r="N23" s="5"/>
      <c r="O23" s="5"/>
      <c r="P23" s="5"/>
      <c r="Q23" s="5"/>
      <c r="R23" s="5"/>
    </row>
    <row r="24" spans="1:18" s="12" customFormat="1" ht="13.35" customHeight="1" x14ac:dyDescent="0.2">
      <c r="A24" s="27"/>
      <c r="B24" s="13" t="s">
        <v>6</v>
      </c>
      <c r="C24" s="45">
        <v>24011</v>
      </c>
      <c r="D24" s="45">
        <v>738</v>
      </c>
      <c r="E24" s="45">
        <v>289</v>
      </c>
      <c r="F24" s="45">
        <v>3382</v>
      </c>
      <c r="G24" s="45">
        <v>1175</v>
      </c>
      <c r="H24" s="45">
        <v>94</v>
      </c>
      <c r="I24" s="45">
        <v>93</v>
      </c>
      <c r="J24" s="45">
        <v>29782</v>
      </c>
      <c r="L24" s="14">
        <v>0</v>
      </c>
      <c r="N24" s="14"/>
      <c r="O24" s="14"/>
      <c r="P24" s="14"/>
      <c r="Q24" s="14"/>
      <c r="R24" s="14"/>
    </row>
    <row r="25" spans="1:18" s="4" customFormat="1" ht="13.35" customHeight="1" x14ac:dyDescent="0.2">
      <c r="A25" s="28"/>
      <c r="B25" s="37"/>
      <c r="C25" s="20"/>
      <c r="D25" s="20"/>
      <c r="E25" s="20"/>
      <c r="F25" s="20"/>
      <c r="G25" s="20"/>
      <c r="H25" s="20"/>
      <c r="I25" s="20"/>
      <c r="J25" s="5"/>
      <c r="K25" s="12"/>
      <c r="L25" s="14">
        <v>0</v>
      </c>
      <c r="N25" s="5"/>
      <c r="O25" s="5"/>
      <c r="P25" s="5"/>
      <c r="Q25" s="5"/>
      <c r="R25" s="5"/>
    </row>
    <row r="26" spans="1:18" s="4" customFormat="1" ht="13.35" customHeight="1" x14ac:dyDescent="0.2">
      <c r="A26" s="26">
        <v>29</v>
      </c>
      <c r="B26" s="36" t="s">
        <v>37</v>
      </c>
      <c r="C26" s="20">
        <v>7169</v>
      </c>
      <c r="D26" s="20">
        <v>152</v>
      </c>
      <c r="E26" s="20">
        <v>39</v>
      </c>
      <c r="F26" s="20">
        <v>740</v>
      </c>
      <c r="G26" s="20">
        <v>227</v>
      </c>
      <c r="H26" s="20">
        <v>18</v>
      </c>
      <c r="I26" s="20">
        <v>19</v>
      </c>
      <c r="J26" s="5">
        <v>8364</v>
      </c>
      <c r="K26" s="12"/>
      <c r="L26" s="14">
        <v>0</v>
      </c>
      <c r="M26" s="5"/>
      <c r="N26" s="5"/>
      <c r="O26" s="5"/>
      <c r="P26" s="5"/>
      <c r="Q26" s="5"/>
      <c r="R26" s="5"/>
    </row>
    <row r="27" spans="1:18" s="4" customFormat="1" ht="13.35" customHeight="1" x14ac:dyDescent="0.2">
      <c r="A27" s="26">
        <v>80</v>
      </c>
      <c r="B27" s="36" t="s">
        <v>38</v>
      </c>
      <c r="C27" s="20">
        <v>3649</v>
      </c>
      <c r="D27" s="20">
        <v>50</v>
      </c>
      <c r="E27" s="20">
        <v>13</v>
      </c>
      <c r="F27" s="20">
        <v>114</v>
      </c>
      <c r="G27" s="20">
        <v>29</v>
      </c>
      <c r="H27" s="20">
        <v>0</v>
      </c>
      <c r="I27" s="20">
        <v>3</v>
      </c>
      <c r="J27" s="5">
        <v>3858</v>
      </c>
      <c r="K27" s="12"/>
      <c r="L27" s="14">
        <v>0</v>
      </c>
      <c r="M27" s="5"/>
      <c r="N27" s="5"/>
      <c r="O27" s="5"/>
      <c r="P27" s="5"/>
      <c r="Q27" s="5"/>
      <c r="R27" s="5"/>
    </row>
    <row r="28" spans="1:18" s="4" customFormat="1" ht="13.35" customHeight="1" x14ac:dyDescent="0.2">
      <c r="A28" s="26">
        <v>135</v>
      </c>
      <c r="B28" s="36" t="s">
        <v>39</v>
      </c>
      <c r="C28" s="20">
        <v>3336</v>
      </c>
      <c r="D28" s="20">
        <v>153</v>
      </c>
      <c r="E28" s="20">
        <v>227</v>
      </c>
      <c r="F28" s="20">
        <v>1801</v>
      </c>
      <c r="G28" s="20">
        <v>840</v>
      </c>
      <c r="H28" s="20">
        <v>76</v>
      </c>
      <c r="I28" s="20">
        <v>55</v>
      </c>
      <c r="J28" s="5">
        <v>6488</v>
      </c>
      <c r="K28" s="12"/>
      <c r="L28" s="14">
        <v>0</v>
      </c>
      <c r="M28" s="5"/>
      <c r="N28" s="5"/>
      <c r="O28" s="5"/>
      <c r="P28" s="5"/>
      <c r="Q28" s="5"/>
      <c r="R28" s="5"/>
    </row>
    <row r="29" spans="1:18" s="4" customFormat="1" ht="13.35" customHeight="1" x14ac:dyDescent="0.2">
      <c r="A29" s="26">
        <v>136</v>
      </c>
      <c r="B29" s="36" t="s">
        <v>40</v>
      </c>
      <c r="C29" s="20">
        <v>9857</v>
      </c>
      <c r="D29" s="20">
        <v>383</v>
      </c>
      <c r="E29" s="20">
        <v>10</v>
      </c>
      <c r="F29" s="20">
        <v>727</v>
      </c>
      <c r="G29" s="20">
        <v>79</v>
      </c>
      <c r="H29" s="20">
        <v>0</v>
      </c>
      <c r="I29" s="20">
        <v>16</v>
      </c>
      <c r="J29" s="5">
        <v>11072</v>
      </c>
      <c r="K29" s="12"/>
      <c r="L29" s="14">
        <v>0</v>
      </c>
      <c r="M29" s="5"/>
      <c r="N29" s="5"/>
      <c r="O29" s="5"/>
      <c r="P29" s="5"/>
      <c r="Q29" s="5"/>
      <c r="R29" s="5"/>
    </row>
    <row r="30" spans="1:18" s="4" customFormat="1" ht="13.35" customHeight="1" x14ac:dyDescent="0.2">
      <c r="A30" s="28"/>
      <c r="B30" s="37"/>
      <c r="C30" s="20"/>
      <c r="D30" s="20"/>
      <c r="E30" s="20"/>
      <c r="F30" s="20"/>
      <c r="G30" s="20"/>
      <c r="H30" s="20"/>
      <c r="I30" s="20"/>
      <c r="J30" s="5"/>
      <c r="K30" s="12"/>
      <c r="L30" s="14">
        <v>0</v>
      </c>
      <c r="M30" s="5"/>
      <c r="N30" s="5"/>
      <c r="O30" s="5"/>
      <c r="P30" s="5"/>
      <c r="Q30" s="5"/>
      <c r="R30" s="5"/>
    </row>
    <row r="31" spans="1:18" s="12" customFormat="1" ht="13.35" customHeight="1" x14ac:dyDescent="0.2">
      <c r="A31" s="27"/>
      <c r="B31" s="13" t="s">
        <v>7</v>
      </c>
      <c r="C31" s="45">
        <v>6060</v>
      </c>
      <c r="D31" s="45">
        <v>285</v>
      </c>
      <c r="E31" s="45">
        <v>747</v>
      </c>
      <c r="F31" s="45">
        <v>6336</v>
      </c>
      <c r="G31" s="45">
        <v>4824</v>
      </c>
      <c r="H31" s="45">
        <v>199</v>
      </c>
      <c r="I31" s="45">
        <v>544</v>
      </c>
      <c r="J31" s="45">
        <v>18995</v>
      </c>
      <c r="L31" s="14">
        <v>0</v>
      </c>
      <c r="M31" s="14"/>
      <c r="N31" s="14"/>
      <c r="O31" s="14"/>
      <c r="P31" s="14"/>
      <c r="Q31" s="14"/>
      <c r="R31" s="14"/>
    </row>
    <row r="32" spans="1:18" s="4" customFormat="1" ht="13.35" customHeight="1" x14ac:dyDescent="0.2">
      <c r="A32" s="28"/>
      <c r="B32" s="38"/>
      <c r="C32" s="20"/>
      <c r="D32" s="20"/>
      <c r="E32" s="20"/>
      <c r="F32" s="20"/>
      <c r="G32" s="20"/>
      <c r="H32" s="20"/>
      <c r="I32" s="20"/>
      <c r="J32" s="5"/>
      <c r="K32" s="12"/>
      <c r="L32" s="14">
        <v>0</v>
      </c>
      <c r="M32" s="5"/>
      <c r="N32" s="5"/>
      <c r="O32" s="5"/>
      <c r="P32" s="5"/>
      <c r="Q32" s="5"/>
      <c r="R32" s="5"/>
    </row>
    <row r="33" spans="1:18" s="4" customFormat="1" ht="13.35" customHeight="1" x14ac:dyDescent="0.2">
      <c r="A33" s="26">
        <v>12</v>
      </c>
      <c r="B33" s="36" t="s">
        <v>41</v>
      </c>
      <c r="C33" s="20">
        <v>5792</v>
      </c>
      <c r="D33" s="20">
        <v>274</v>
      </c>
      <c r="E33" s="20">
        <v>721</v>
      </c>
      <c r="F33" s="20">
        <v>5431</v>
      </c>
      <c r="G33" s="20">
        <v>4298</v>
      </c>
      <c r="H33" s="20">
        <v>178</v>
      </c>
      <c r="I33" s="20">
        <v>516</v>
      </c>
      <c r="J33" s="5">
        <v>17210</v>
      </c>
      <c r="K33" s="12"/>
      <c r="L33" s="14">
        <v>0</v>
      </c>
      <c r="M33" s="5"/>
      <c r="N33" s="5"/>
      <c r="O33" s="5"/>
      <c r="P33" s="5"/>
      <c r="Q33" s="5"/>
      <c r="R33" s="5"/>
    </row>
    <row r="34" spans="1:18" s="4" customFormat="1" ht="13.35" customHeight="1" x14ac:dyDescent="0.2">
      <c r="A34" s="26">
        <v>107</v>
      </c>
      <c r="B34" s="36" t="s">
        <v>42</v>
      </c>
      <c r="C34" s="20">
        <v>268</v>
      </c>
      <c r="D34" s="20">
        <v>11</v>
      </c>
      <c r="E34" s="20">
        <v>26</v>
      </c>
      <c r="F34" s="20">
        <v>905</v>
      </c>
      <c r="G34" s="20">
        <v>526</v>
      </c>
      <c r="H34" s="20">
        <v>21</v>
      </c>
      <c r="I34" s="20">
        <v>28</v>
      </c>
      <c r="J34" s="5">
        <v>1785</v>
      </c>
      <c r="K34" s="12"/>
      <c r="L34" s="14">
        <v>0</v>
      </c>
      <c r="M34" s="5"/>
      <c r="N34" s="5"/>
      <c r="O34" s="5"/>
      <c r="P34" s="5"/>
      <c r="Q34" s="5"/>
      <c r="R34" s="5"/>
    </row>
    <row r="35" spans="1:18" s="4" customFormat="1" ht="13.35" customHeight="1" x14ac:dyDescent="0.2">
      <c r="A35" s="28"/>
      <c r="B35" s="37"/>
      <c r="C35" s="45"/>
      <c r="D35" s="45"/>
      <c r="E35" s="45"/>
      <c r="F35" s="45"/>
      <c r="G35" s="45"/>
      <c r="H35" s="45"/>
      <c r="I35" s="45"/>
      <c r="J35" s="5"/>
      <c r="K35" s="12"/>
      <c r="L35" s="14">
        <v>0</v>
      </c>
      <c r="M35" s="5"/>
      <c r="N35" s="5"/>
      <c r="O35" s="5"/>
      <c r="P35" s="5"/>
      <c r="Q35" s="5"/>
      <c r="R35" s="5"/>
    </row>
    <row r="36" spans="1:18" s="12" customFormat="1" ht="13.35" customHeight="1" x14ac:dyDescent="0.2">
      <c r="A36" s="27"/>
      <c r="B36" s="15" t="s">
        <v>8</v>
      </c>
      <c r="C36" s="45">
        <v>9909</v>
      </c>
      <c r="D36" s="45">
        <v>457</v>
      </c>
      <c r="E36" s="45">
        <v>1163</v>
      </c>
      <c r="F36" s="45">
        <v>5358</v>
      </c>
      <c r="G36" s="45">
        <v>3955</v>
      </c>
      <c r="H36" s="45">
        <v>114</v>
      </c>
      <c r="I36" s="45">
        <v>482</v>
      </c>
      <c r="J36" s="45">
        <v>21438</v>
      </c>
      <c r="L36" s="14">
        <v>0</v>
      </c>
      <c r="M36" s="14"/>
      <c r="N36" s="14"/>
      <c r="O36" s="14"/>
      <c r="P36" s="14"/>
      <c r="Q36" s="14"/>
      <c r="R36" s="14"/>
    </row>
    <row r="37" spans="1:18" s="4" customFormat="1" ht="13.35" customHeight="1" x14ac:dyDescent="0.2">
      <c r="A37" s="28"/>
      <c r="B37" s="38"/>
      <c r="C37" s="20"/>
      <c r="D37" s="20"/>
      <c r="E37" s="20"/>
      <c r="F37" s="20"/>
      <c r="G37" s="20"/>
      <c r="H37" s="20"/>
      <c r="I37" s="20"/>
      <c r="J37" s="5"/>
      <c r="K37" s="12"/>
      <c r="L37" s="14">
        <v>0</v>
      </c>
      <c r="M37" s="5"/>
      <c r="N37" s="5"/>
      <c r="O37" s="5"/>
      <c r="P37" s="5"/>
      <c r="Q37" s="5"/>
      <c r="R37" s="5"/>
    </row>
    <row r="38" spans="1:18" s="4" customFormat="1" ht="13.35" customHeight="1" x14ac:dyDescent="0.2">
      <c r="A38" s="26">
        <v>86</v>
      </c>
      <c r="B38" s="36" t="s">
        <v>8</v>
      </c>
      <c r="C38" s="20">
        <v>8808</v>
      </c>
      <c r="D38" s="20">
        <v>309</v>
      </c>
      <c r="E38" s="20">
        <v>392</v>
      </c>
      <c r="F38" s="20">
        <v>1175</v>
      </c>
      <c r="G38" s="20">
        <v>1137</v>
      </c>
      <c r="H38" s="20">
        <v>19</v>
      </c>
      <c r="I38" s="20">
        <v>109</v>
      </c>
      <c r="J38" s="5">
        <v>11949</v>
      </c>
      <c r="K38" s="12"/>
      <c r="L38" s="14">
        <v>0</v>
      </c>
      <c r="M38" s="5"/>
      <c r="N38" s="5"/>
      <c r="O38" s="5"/>
      <c r="P38" s="5"/>
      <c r="Q38" s="5"/>
      <c r="R38" s="5"/>
    </row>
    <row r="39" spans="1:18" s="4" customFormat="1" ht="13.35" customHeight="1" x14ac:dyDescent="0.2">
      <c r="A39" s="26">
        <v>103</v>
      </c>
      <c r="B39" s="36" t="s">
        <v>8</v>
      </c>
      <c r="C39" s="20">
        <v>1101</v>
      </c>
      <c r="D39" s="20">
        <v>148</v>
      </c>
      <c r="E39" s="20">
        <v>771</v>
      </c>
      <c r="F39" s="20">
        <v>4183</v>
      </c>
      <c r="G39" s="20">
        <v>2818</v>
      </c>
      <c r="H39" s="20">
        <v>95</v>
      </c>
      <c r="I39" s="20">
        <v>373</v>
      </c>
      <c r="J39" s="5">
        <v>9489</v>
      </c>
      <c r="K39" s="12"/>
      <c r="L39" s="14">
        <v>0</v>
      </c>
      <c r="M39" s="5"/>
      <c r="N39" s="5"/>
      <c r="O39" s="5"/>
      <c r="P39" s="5"/>
      <c r="Q39" s="5"/>
      <c r="R39" s="5"/>
    </row>
    <row r="40" spans="1:18" s="4" customFormat="1" ht="13.35" customHeight="1" x14ac:dyDescent="0.2">
      <c r="A40" s="28"/>
      <c r="B40" s="37"/>
      <c r="C40" s="45"/>
      <c r="D40" s="45"/>
      <c r="E40" s="45"/>
      <c r="F40" s="45"/>
      <c r="G40" s="45"/>
      <c r="H40" s="45"/>
      <c r="I40" s="45"/>
      <c r="J40" s="5"/>
      <c r="K40" s="12"/>
      <c r="L40" s="14">
        <v>0</v>
      </c>
      <c r="M40" s="5"/>
      <c r="N40" s="5"/>
      <c r="O40" s="5"/>
      <c r="P40" s="5"/>
      <c r="Q40" s="5"/>
      <c r="R40" s="5"/>
    </row>
    <row r="41" spans="1:18" s="12" customFormat="1" ht="13.35" customHeight="1" x14ac:dyDescent="0.2">
      <c r="A41" s="27"/>
      <c r="B41" s="15" t="s">
        <v>9</v>
      </c>
      <c r="C41" s="45">
        <v>14274</v>
      </c>
      <c r="D41" s="45">
        <v>176</v>
      </c>
      <c r="E41" s="45">
        <v>63</v>
      </c>
      <c r="F41" s="45">
        <v>505</v>
      </c>
      <c r="G41" s="45">
        <v>444</v>
      </c>
      <c r="H41" s="45">
        <v>0</v>
      </c>
      <c r="I41" s="45">
        <v>28</v>
      </c>
      <c r="J41" s="45">
        <v>15490</v>
      </c>
      <c r="L41" s="14">
        <v>0</v>
      </c>
      <c r="M41" s="14"/>
      <c r="N41" s="14"/>
      <c r="O41" s="14"/>
      <c r="P41" s="14"/>
      <c r="Q41" s="14"/>
      <c r="R41" s="14"/>
    </row>
    <row r="42" spans="1:18" s="4" customFormat="1" ht="13.35" customHeight="1" x14ac:dyDescent="0.2">
      <c r="A42" s="28"/>
      <c r="B42" s="38"/>
      <c r="C42" s="20"/>
      <c r="D42" s="20"/>
      <c r="E42" s="20"/>
      <c r="F42" s="20"/>
      <c r="G42" s="20"/>
      <c r="H42" s="20"/>
      <c r="I42" s="20"/>
      <c r="J42" s="5"/>
      <c r="K42" s="12"/>
      <c r="L42" s="14">
        <v>0</v>
      </c>
      <c r="M42" s="5"/>
      <c r="N42" s="5"/>
      <c r="O42" s="5"/>
      <c r="P42" s="5"/>
      <c r="Q42" s="5"/>
      <c r="R42" s="5"/>
    </row>
    <row r="43" spans="1:18" s="4" customFormat="1" ht="13.35" customHeight="1" x14ac:dyDescent="0.2">
      <c r="A43" s="26">
        <v>14</v>
      </c>
      <c r="B43" s="36" t="s">
        <v>43</v>
      </c>
      <c r="C43" s="20">
        <v>6253</v>
      </c>
      <c r="D43" s="20">
        <v>134</v>
      </c>
      <c r="E43" s="20">
        <v>44</v>
      </c>
      <c r="F43" s="20">
        <v>237</v>
      </c>
      <c r="G43" s="20">
        <v>253</v>
      </c>
      <c r="H43" s="20">
        <v>0</v>
      </c>
      <c r="I43" s="20">
        <v>15</v>
      </c>
      <c r="J43" s="5">
        <v>6936</v>
      </c>
      <c r="K43" s="12"/>
      <c r="L43" s="14">
        <v>0</v>
      </c>
      <c r="M43" s="5"/>
      <c r="N43" s="5"/>
      <c r="O43" s="5"/>
      <c r="P43" s="5"/>
      <c r="Q43" s="5"/>
      <c r="R43" s="5"/>
    </row>
    <row r="44" spans="1:18" s="4" customFormat="1" ht="13.35" customHeight="1" x14ac:dyDescent="0.2">
      <c r="A44" s="26">
        <v>101</v>
      </c>
      <c r="B44" s="36" t="s">
        <v>44</v>
      </c>
      <c r="C44" s="20">
        <v>8021</v>
      </c>
      <c r="D44" s="20">
        <v>42</v>
      </c>
      <c r="E44" s="20">
        <v>19</v>
      </c>
      <c r="F44" s="20">
        <v>268</v>
      </c>
      <c r="G44" s="20">
        <v>191</v>
      </c>
      <c r="H44" s="20">
        <v>0</v>
      </c>
      <c r="I44" s="20">
        <v>13</v>
      </c>
      <c r="J44" s="5">
        <v>8554</v>
      </c>
      <c r="K44" s="12"/>
      <c r="L44" s="14">
        <v>0</v>
      </c>
      <c r="M44" s="5"/>
      <c r="N44" s="5"/>
      <c r="O44" s="5"/>
      <c r="P44" s="5"/>
      <c r="Q44" s="5"/>
      <c r="R44" s="5"/>
    </row>
    <row r="45" spans="1:18" s="4" customFormat="1" ht="13.35" customHeight="1" x14ac:dyDescent="0.2">
      <c r="A45" s="28"/>
      <c r="B45" s="37"/>
      <c r="C45" s="45"/>
      <c r="D45" s="45"/>
      <c r="E45" s="45"/>
      <c r="F45" s="45"/>
      <c r="G45" s="45"/>
      <c r="H45" s="45"/>
      <c r="I45" s="45"/>
      <c r="J45" s="5"/>
      <c r="K45" s="12"/>
      <c r="L45" s="14">
        <v>0</v>
      </c>
      <c r="M45" s="5"/>
      <c r="N45" s="5"/>
      <c r="O45" s="5"/>
      <c r="P45" s="5"/>
      <c r="Q45" s="5"/>
      <c r="R45" s="5"/>
    </row>
    <row r="46" spans="1:18" s="12" customFormat="1" ht="13.35" customHeight="1" x14ac:dyDescent="0.2">
      <c r="A46" s="27"/>
      <c r="B46" s="15" t="s">
        <v>10</v>
      </c>
      <c r="C46" s="45">
        <v>15122</v>
      </c>
      <c r="D46" s="45">
        <v>557</v>
      </c>
      <c r="E46" s="45">
        <v>1341</v>
      </c>
      <c r="F46" s="45">
        <v>5455</v>
      </c>
      <c r="G46" s="45">
        <v>3897</v>
      </c>
      <c r="H46" s="45">
        <v>43</v>
      </c>
      <c r="I46" s="45">
        <v>348</v>
      </c>
      <c r="J46" s="45">
        <v>26763</v>
      </c>
      <c r="L46" s="14">
        <v>0</v>
      </c>
      <c r="M46" s="14"/>
      <c r="N46" s="14"/>
      <c r="O46" s="14"/>
      <c r="P46" s="14"/>
      <c r="Q46" s="14"/>
      <c r="R46" s="14"/>
    </row>
    <row r="47" spans="1:18" s="4" customFormat="1" ht="13.35" customHeight="1" x14ac:dyDescent="0.2">
      <c r="A47" s="28"/>
      <c r="B47" s="38"/>
      <c r="C47" s="20"/>
      <c r="D47" s="20"/>
      <c r="E47" s="20"/>
      <c r="F47" s="20"/>
      <c r="G47" s="20"/>
      <c r="H47" s="20"/>
      <c r="I47" s="20"/>
      <c r="J47" s="5"/>
      <c r="K47" s="12"/>
      <c r="L47" s="14">
        <v>0</v>
      </c>
      <c r="M47" s="5"/>
      <c r="N47" s="5"/>
      <c r="O47" s="5"/>
      <c r="P47" s="5"/>
      <c r="Q47" s="5"/>
      <c r="R47" s="5"/>
    </row>
    <row r="48" spans="1:18" s="4" customFormat="1" ht="13.35" customHeight="1" x14ac:dyDescent="0.2">
      <c r="A48" s="26">
        <v>30</v>
      </c>
      <c r="B48" s="36" t="s">
        <v>10</v>
      </c>
      <c r="C48" s="20">
        <v>9874</v>
      </c>
      <c r="D48" s="20">
        <v>273</v>
      </c>
      <c r="E48" s="20">
        <v>478</v>
      </c>
      <c r="F48" s="20">
        <v>1837</v>
      </c>
      <c r="G48" s="20">
        <v>1405</v>
      </c>
      <c r="H48" s="20">
        <v>21</v>
      </c>
      <c r="I48" s="20">
        <v>129</v>
      </c>
      <c r="J48" s="5">
        <v>14017</v>
      </c>
      <c r="K48" s="12"/>
      <c r="L48" s="14">
        <v>0</v>
      </c>
      <c r="M48" s="5"/>
      <c r="N48" s="5"/>
      <c r="O48" s="5"/>
      <c r="P48" s="5"/>
      <c r="Q48" s="5"/>
      <c r="R48" s="5"/>
    </row>
    <row r="49" spans="1:18" s="4" customFormat="1" ht="13.35" customHeight="1" x14ac:dyDescent="0.2">
      <c r="A49" s="26">
        <v>95</v>
      </c>
      <c r="B49" s="36" t="s">
        <v>45</v>
      </c>
      <c r="C49" s="20">
        <v>3774</v>
      </c>
      <c r="D49" s="20">
        <v>199</v>
      </c>
      <c r="E49" s="20">
        <v>490</v>
      </c>
      <c r="F49" s="20">
        <v>1504</v>
      </c>
      <c r="G49" s="20">
        <v>1006</v>
      </c>
      <c r="H49" s="20">
        <v>11</v>
      </c>
      <c r="I49" s="20">
        <v>107</v>
      </c>
      <c r="J49" s="5">
        <v>7091</v>
      </c>
      <c r="K49" s="12"/>
      <c r="L49" s="14">
        <v>0</v>
      </c>
      <c r="M49" s="5"/>
      <c r="N49" s="5"/>
      <c r="O49" s="5"/>
      <c r="P49" s="5"/>
      <c r="Q49" s="5"/>
      <c r="R49" s="5"/>
    </row>
    <row r="50" spans="1:18" s="4" customFormat="1" ht="13.35" customHeight="1" x14ac:dyDescent="0.2">
      <c r="A50" s="26">
        <v>102</v>
      </c>
      <c r="B50" s="36" t="s">
        <v>46</v>
      </c>
      <c r="C50" s="20">
        <v>1474</v>
      </c>
      <c r="D50" s="20">
        <v>85</v>
      </c>
      <c r="E50" s="20">
        <v>373</v>
      </c>
      <c r="F50" s="20">
        <v>2114</v>
      </c>
      <c r="G50" s="20">
        <v>1486</v>
      </c>
      <c r="H50" s="20">
        <v>11</v>
      </c>
      <c r="I50" s="20">
        <v>112</v>
      </c>
      <c r="J50" s="5">
        <v>5655</v>
      </c>
      <c r="K50" s="12"/>
      <c r="L50" s="14">
        <v>0</v>
      </c>
      <c r="M50" s="5"/>
      <c r="N50" s="5"/>
      <c r="O50" s="5"/>
      <c r="P50" s="5"/>
      <c r="Q50" s="5"/>
      <c r="R50" s="5"/>
    </row>
    <row r="51" spans="1:18" s="4" customFormat="1" ht="13.35" customHeight="1" x14ac:dyDescent="0.2">
      <c r="A51" s="28"/>
      <c r="B51" s="37"/>
      <c r="C51" s="45"/>
      <c r="D51" s="45"/>
      <c r="E51" s="45"/>
      <c r="F51" s="45"/>
      <c r="G51" s="45"/>
      <c r="H51" s="45"/>
      <c r="I51" s="45"/>
      <c r="J51" s="5"/>
      <c r="K51" s="12"/>
      <c r="L51" s="14">
        <v>0</v>
      </c>
      <c r="M51" s="5"/>
      <c r="N51" s="5"/>
      <c r="O51" s="5"/>
      <c r="P51" s="5"/>
      <c r="Q51" s="5"/>
      <c r="R51" s="5"/>
    </row>
    <row r="52" spans="1:18" s="12" customFormat="1" ht="13.35" customHeight="1" x14ac:dyDescent="0.2">
      <c r="A52" s="27"/>
      <c r="B52" s="15" t="s">
        <v>11</v>
      </c>
      <c r="C52" s="45">
        <v>9319</v>
      </c>
      <c r="D52" s="45">
        <v>235</v>
      </c>
      <c r="E52" s="45">
        <v>2970</v>
      </c>
      <c r="F52" s="45">
        <v>14991</v>
      </c>
      <c r="G52" s="45">
        <v>11487</v>
      </c>
      <c r="H52" s="45">
        <v>438</v>
      </c>
      <c r="I52" s="45">
        <v>778</v>
      </c>
      <c r="J52" s="45">
        <v>40218</v>
      </c>
      <c r="L52" s="14">
        <v>0</v>
      </c>
      <c r="M52" s="14"/>
      <c r="N52" s="14"/>
      <c r="O52" s="14"/>
      <c r="P52" s="14"/>
      <c r="Q52" s="14"/>
      <c r="R52" s="14"/>
    </row>
    <row r="53" spans="1:18" s="4" customFormat="1" ht="13.35" customHeight="1" x14ac:dyDescent="0.2">
      <c r="A53" s="28"/>
      <c r="B53" s="38"/>
      <c r="C53" s="20"/>
      <c r="D53" s="20"/>
      <c r="E53" s="20"/>
      <c r="F53" s="20"/>
      <c r="G53" s="20"/>
      <c r="H53" s="20"/>
      <c r="I53" s="20"/>
      <c r="J53" s="5"/>
      <c r="K53" s="12"/>
      <c r="L53" s="14">
        <v>0</v>
      </c>
      <c r="M53" s="5"/>
      <c r="N53" s="5"/>
      <c r="O53" s="5"/>
      <c r="P53" s="5"/>
      <c r="Q53" s="5"/>
      <c r="R53" s="5"/>
    </row>
    <row r="54" spans="1:18" s="4" customFormat="1" ht="13.35" customHeight="1" x14ac:dyDescent="0.2">
      <c r="A54" s="26">
        <v>71</v>
      </c>
      <c r="B54" s="36" t="s">
        <v>47</v>
      </c>
      <c r="C54" s="20">
        <v>17</v>
      </c>
      <c r="D54" s="20">
        <v>25</v>
      </c>
      <c r="E54" s="20">
        <v>754</v>
      </c>
      <c r="F54" s="20">
        <v>4328</v>
      </c>
      <c r="G54" s="20">
        <v>3602</v>
      </c>
      <c r="H54" s="20">
        <v>133</v>
      </c>
      <c r="I54" s="20">
        <v>246</v>
      </c>
      <c r="J54" s="5">
        <v>9105</v>
      </c>
      <c r="K54" s="12"/>
      <c r="L54" s="14">
        <v>0</v>
      </c>
      <c r="M54" s="5"/>
      <c r="N54" s="5"/>
      <c r="O54" s="5"/>
      <c r="P54" s="5"/>
      <c r="Q54" s="5"/>
      <c r="R54" s="5"/>
    </row>
    <row r="55" spans="1:18" s="4" customFormat="1" ht="13.35" customHeight="1" x14ac:dyDescent="0.2">
      <c r="A55" s="26">
        <v>133</v>
      </c>
      <c r="B55" s="36" t="s">
        <v>48</v>
      </c>
      <c r="C55" s="20">
        <v>164</v>
      </c>
      <c r="D55" s="20">
        <v>41</v>
      </c>
      <c r="E55" s="20">
        <v>481</v>
      </c>
      <c r="F55" s="20">
        <v>3199</v>
      </c>
      <c r="G55" s="20">
        <v>2235</v>
      </c>
      <c r="H55" s="20">
        <v>100</v>
      </c>
      <c r="I55" s="20">
        <v>140</v>
      </c>
      <c r="J55" s="5">
        <v>6360</v>
      </c>
      <c r="K55" s="12"/>
      <c r="L55" s="14">
        <v>0</v>
      </c>
      <c r="M55" s="5"/>
      <c r="N55" s="5"/>
      <c r="O55" s="5"/>
      <c r="P55" s="5"/>
      <c r="Q55" s="5"/>
      <c r="R55" s="5"/>
    </row>
    <row r="56" spans="1:18" s="4" customFormat="1" ht="13.35" customHeight="1" x14ac:dyDescent="0.2">
      <c r="A56" s="26">
        <v>134</v>
      </c>
      <c r="B56" s="36" t="s">
        <v>49</v>
      </c>
      <c r="C56" s="20">
        <v>9138</v>
      </c>
      <c r="D56" s="20">
        <v>169</v>
      </c>
      <c r="E56" s="20">
        <v>1735</v>
      </c>
      <c r="F56" s="20">
        <v>7464</v>
      </c>
      <c r="G56" s="20">
        <v>5650</v>
      </c>
      <c r="H56" s="20">
        <v>205</v>
      </c>
      <c r="I56" s="20">
        <v>392</v>
      </c>
      <c r="J56" s="5">
        <v>24753</v>
      </c>
      <c r="K56" s="12"/>
      <c r="L56" s="14">
        <v>0</v>
      </c>
      <c r="M56" s="5"/>
      <c r="N56" s="5"/>
      <c r="O56" s="5"/>
      <c r="P56" s="5"/>
      <c r="Q56" s="5"/>
      <c r="R56" s="5"/>
    </row>
    <row r="57" spans="1:18" s="4" customFormat="1" ht="13.35" customHeight="1" x14ac:dyDescent="0.2">
      <c r="A57" s="28"/>
      <c r="B57" s="37"/>
      <c r="C57" s="45"/>
      <c r="D57" s="45"/>
      <c r="E57" s="45"/>
      <c r="F57" s="45"/>
      <c r="G57" s="45"/>
      <c r="H57" s="45"/>
      <c r="I57" s="45"/>
      <c r="J57" s="5"/>
      <c r="K57" s="12"/>
      <c r="L57" s="14">
        <v>0</v>
      </c>
      <c r="M57" s="5"/>
      <c r="N57" s="5"/>
      <c r="O57" s="5"/>
      <c r="P57" s="5"/>
      <c r="Q57" s="5"/>
      <c r="R57" s="5"/>
    </row>
    <row r="58" spans="1:18" s="12" customFormat="1" ht="13.35" customHeight="1" x14ac:dyDescent="0.2">
      <c r="A58" s="27"/>
      <c r="B58" s="15" t="s">
        <v>12</v>
      </c>
      <c r="C58" s="45">
        <v>3246</v>
      </c>
      <c r="D58" s="45">
        <v>121</v>
      </c>
      <c r="E58" s="45">
        <v>30</v>
      </c>
      <c r="F58" s="45">
        <v>1241</v>
      </c>
      <c r="G58" s="45">
        <v>87</v>
      </c>
      <c r="H58" s="45">
        <v>13</v>
      </c>
      <c r="I58" s="45">
        <v>12</v>
      </c>
      <c r="J58" s="45">
        <v>4750</v>
      </c>
      <c r="L58" s="14">
        <v>0</v>
      </c>
      <c r="M58" s="14"/>
      <c r="N58" s="14"/>
      <c r="O58" s="14"/>
      <c r="P58" s="14"/>
      <c r="Q58" s="14"/>
      <c r="R58" s="14"/>
    </row>
    <row r="59" spans="1:18" s="4" customFormat="1" ht="13.35" customHeight="1" x14ac:dyDescent="0.2">
      <c r="A59" s="28"/>
      <c r="B59" s="38"/>
      <c r="C59" s="20"/>
      <c r="D59" s="20"/>
      <c r="E59" s="20"/>
      <c r="F59" s="20"/>
      <c r="G59" s="20"/>
      <c r="H59" s="20"/>
      <c r="I59" s="20"/>
      <c r="J59" s="5"/>
      <c r="K59" s="12"/>
      <c r="L59" s="14">
        <v>0</v>
      </c>
      <c r="M59" s="5"/>
      <c r="N59" s="5"/>
      <c r="O59" s="5"/>
      <c r="P59" s="5"/>
      <c r="Q59" s="5"/>
      <c r="R59" s="5"/>
    </row>
    <row r="60" spans="1:18" s="4" customFormat="1" ht="13.35" customHeight="1" x14ac:dyDescent="0.2">
      <c r="A60" s="26">
        <v>63</v>
      </c>
      <c r="B60" s="36" t="s">
        <v>12</v>
      </c>
      <c r="C60" s="20">
        <v>656</v>
      </c>
      <c r="D60" s="20">
        <v>21</v>
      </c>
      <c r="E60" s="20">
        <v>19</v>
      </c>
      <c r="F60" s="20">
        <v>1187</v>
      </c>
      <c r="G60" s="20">
        <v>71</v>
      </c>
      <c r="H60" s="20">
        <v>13</v>
      </c>
      <c r="I60" s="20">
        <v>7</v>
      </c>
      <c r="J60" s="5">
        <v>1974</v>
      </c>
      <c r="K60" s="12"/>
      <c r="L60" s="14"/>
      <c r="M60" s="5"/>
      <c r="N60" s="5"/>
      <c r="O60" s="5"/>
      <c r="P60" s="5"/>
      <c r="Q60" s="5"/>
      <c r="R60" s="5"/>
    </row>
    <row r="61" spans="1:18" s="4" customFormat="1" ht="13.35" customHeight="1" x14ac:dyDescent="0.2">
      <c r="A61" s="26">
        <v>117</v>
      </c>
      <c r="B61" s="36" t="s">
        <v>50</v>
      </c>
      <c r="C61" s="20">
        <v>2590</v>
      </c>
      <c r="D61" s="20">
        <v>100</v>
      </c>
      <c r="E61" s="20">
        <v>11</v>
      </c>
      <c r="F61" s="20">
        <v>54</v>
      </c>
      <c r="G61" s="20">
        <v>16</v>
      </c>
      <c r="H61" s="20">
        <v>0</v>
      </c>
      <c r="I61" s="20">
        <v>5</v>
      </c>
      <c r="J61" s="5">
        <v>2776</v>
      </c>
      <c r="K61" s="12"/>
      <c r="L61" s="14">
        <v>0</v>
      </c>
      <c r="M61" s="5"/>
      <c r="N61" s="5"/>
      <c r="O61" s="5"/>
      <c r="P61" s="5"/>
      <c r="Q61" s="5"/>
      <c r="R61" s="5"/>
    </row>
    <row r="62" spans="1:18" s="4" customFormat="1" ht="13.35" customHeight="1" x14ac:dyDescent="0.2">
      <c r="A62" s="28"/>
      <c r="B62" s="37"/>
      <c r="C62" s="45"/>
      <c r="D62" s="45"/>
      <c r="E62" s="45"/>
      <c r="F62" s="45"/>
      <c r="G62" s="45"/>
      <c r="H62" s="45"/>
      <c r="I62" s="45"/>
      <c r="J62" s="5"/>
      <c r="K62" s="12"/>
      <c r="L62" s="14">
        <v>0</v>
      </c>
      <c r="M62" s="5"/>
      <c r="N62" s="5"/>
      <c r="O62" s="5"/>
      <c r="P62" s="5"/>
      <c r="Q62" s="5"/>
      <c r="R62" s="5"/>
    </row>
    <row r="63" spans="1:18" s="12" customFormat="1" ht="13.35" customHeight="1" x14ac:dyDescent="0.2">
      <c r="A63" s="27"/>
      <c r="B63" s="15" t="s">
        <v>13</v>
      </c>
      <c r="C63" s="45">
        <v>47811</v>
      </c>
      <c r="D63" s="45">
        <v>1515</v>
      </c>
      <c r="E63" s="45">
        <v>1260</v>
      </c>
      <c r="F63" s="45">
        <v>9415</v>
      </c>
      <c r="G63" s="45">
        <v>5558</v>
      </c>
      <c r="H63" s="45">
        <v>304</v>
      </c>
      <c r="I63" s="45">
        <v>604</v>
      </c>
      <c r="J63" s="45">
        <v>66467</v>
      </c>
      <c r="L63" s="14">
        <v>0</v>
      </c>
      <c r="M63" s="14"/>
      <c r="N63" s="14"/>
      <c r="O63" s="14"/>
      <c r="P63" s="14"/>
      <c r="Q63" s="14"/>
      <c r="R63" s="14"/>
    </row>
    <row r="64" spans="1:18" s="4" customFormat="1" ht="13.35" customHeight="1" x14ac:dyDescent="0.2">
      <c r="A64" s="28"/>
      <c r="B64" s="37"/>
      <c r="C64" s="20"/>
      <c r="D64" s="20"/>
      <c r="E64" s="20"/>
      <c r="F64" s="20"/>
      <c r="G64" s="20"/>
      <c r="H64" s="20"/>
      <c r="I64" s="20"/>
      <c r="J64" s="5"/>
      <c r="K64" s="12"/>
      <c r="L64" s="14">
        <v>0</v>
      </c>
      <c r="M64" s="5"/>
      <c r="N64" s="5"/>
      <c r="O64" s="5"/>
      <c r="P64" s="5"/>
      <c r="Q64" s="5"/>
      <c r="R64" s="5"/>
    </row>
    <row r="65" spans="1:18" s="4" customFormat="1" ht="13.35" customHeight="1" x14ac:dyDescent="0.2">
      <c r="A65" s="26">
        <v>110</v>
      </c>
      <c r="B65" s="36" t="s">
        <v>51</v>
      </c>
      <c r="C65" s="20">
        <v>4567</v>
      </c>
      <c r="D65" s="20">
        <v>163</v>
      </c>
      <c r="E65" s="20">
        <v>269</v>
      </c>
      <c r="F65" s="20">
        <v>1282</v>
      </c>
      <c r="G65" s="20">
        <v>844</v>
      </c>
      <c r="H65" s="20">
        <v>37</v>
      </c>
      <c r="I65" s="20">
        <v>119</v>
      </c>
      <c r="J65" s="5">
        <v>7281</v>
      </c>
      <c r="K65" s="12"/>
      <c r="L65" s="14">
        <v>0</v>
      </c>
      <c r="M65" s="5"/>
      <c r="N65" s="5"/>
      <c r="O65" s="5"/>
      <c r="P65" s="5"/>
      <c r="Q65" s="5"/>
      <c r="R65" s="5"/>
    </row>
    <row r="66" spans="1:18" s="4" customFormat="1" ht="13.35" customHeight="1" x14ac:dyDescent="0.2">
      <c r="A66" s="26">
        <v>113</v>
      </c>
      <c r="B66" s="39" t="s">
        <v>52</v>
      </c>
      <c r="C66" s="20">
        <v>1784</v>
      </c>
      <c r="D66" s="20">
        <v>101</v>
      </c>
      <c r="E66" s="20">
        <v>55</v>
      </c>
      <c r="F66" s="20">
        <v>507</v>
      </c>
      <c r="G66" s="20">
        <v>308</v>
      </c>
      <c r="H66" s="20">
        <v>18</v>
      </c>
      <c r="I66" s="20">
        <v>20</v>
      </c>
      <c r="J66" s="5">
        <v>2793</v>
      </c>
      <c r="K66" s="12"/>
      <c r="L66" s="14">
        <v>0</v>
      </c>
      <c r="M66" s="5"/>
      <c r="N66" s="5"/>
      <c r="O66" s="5"/>
      <c r="P66" s="5"/>
      <c r="Q66" s="5"/>
      <c r="R66" s="5"/>
    </row>
    <row r="67" spans="1:18" s="4" customFormat="1" ht="13.35" customHeight="1" x14ac:dyDescent="0.2">
      <c r="A67" s="26">
        <v>98</v>
      </c>
      <c r="B67" s="36" t="s">
        <v>53</v>
      </c>
      <c r="C67" s="20">
        <v>1591</v>
      </c>
      <c r="D67" s="20">
        <v>106</v>
      </c>
      <c r="E67" s="20">
        <v>126</v>
      </c>
      <c r="F67" s="20">
        <v>837</v>
      </c>
      <c r="G67" s="20">
        <v>703</v>
      </c>
      <c r="H67" s="20">
        <v>42</v>
      </c>
      <c r="I67" s="20">
        <v>34</v>
      </c>
      <c r="J67" s="5">
        <v>3439</v>
      </c>
      <c r="K67" s="12"/>
      <c r="L67" s="14">
        <v>0</v>
      </c>
      <c r="M67" s="5"/>
      <c r="N67" s="5"/>
      <c r="O67" s="5"/>
      <c r="P67" s="5"/>
      <c r="Q67" s="5"/>
      <c r="R67" s="5"/>
    </row>
    <row r="68" spans="1:18" s="4" customFormat="1" ht="13.35" customHeight="1" x14ac:dyDescent="0.2">
      <c r="A68" s="26">
        <v>132</v>
      </c>
      <c r="B68" s="36" t="s">
        <v>54</v>
      </c>
      <c r="C68" s="20">
        <v>3608</v>
      </c>
      <c r="D68" s="20">
        <v>283</v>
      </c>
      <c r="E68" s="20">
        <v>79</v>
      </c>
      <c r="F68" s="20">
        <v>727</v>
      </c>
      <c r="G68" s="20">
        <v>404</v>
      </c>
      <c r="H68" s="20">
        <v>5</v>
      </c>
      <c r="I68" s="20">
        <v>35</v>
      </c>
      <c r="J68" s="5">
        <v>5141</v>
      </c>
      <c r="K68" s="12"/>
      <c r="L68" s="14">
        <v>0</v>
      </c>
      <c r="M68" s="5"/>
      <c r="N68" s="5"/>
      <c r="O68" s="5"/>
      <c r="P68" s="5"/>
      <c r="Q68" s="5"/>
      <c r="R68" s="5"/>
    </row>
    <row r="69" spans="1:18" s="4" customFormat="1" ht="13.35" customHeight="1" x14ac:dyDescent="0.2">
      <c r="A69" s="26">
        <v>42</v>
      </c>
      <c r="B69" s="36" t="s">
        <v>55</v>
      </c>
      <c r="C69" s="20">
        <v>3612</v>
      </c>
      <c r="D69" s="20">
        <v>43</v>
      </c>
      <c r="E69" s="20">
        <v>43</v>
      </c>
      <c r="F69" s="20">
        <v>788</v>
      </c>
      <c r="G69" s="20">
        <v>372</v>
      </c>
      <c r="H69" s="20">
        <v>1</v>
      </c>
      <c r="I69" s="20">
        <v>16</v>
      </c>
      <c r="J69" s="5">
        <v>4875</v>
      </c>
      <c r="K69" s="12"/>
      <c r="L69" s="14">
        <v>0</v>
      </c>
      <c r="M69" s="5"/>
      <c r="N69" s="5"/>
      <c r="O69" s="5"/>
      <c r="P69" s="5"/>
      <c r="Q69" s="5"/>
      <c r="R69" s="5"/>
    </row>
    <row r="70" spans="1:18" s="4" customFormat="1" ht="13.35" customHeight="1" x14ac:dyDescent="0.2">
      <c r="A70" s="26">
        <v>109</v>
      </c>
      <c r="B70" s="36" t="s">
        <v>56</v>
      </c>
      <c r="C70" s="20">
        <v>6100</v>
      </c>
      <c r="D70" s="20">
        <v>284</v>
      </c>
      <c r="E70" s="20">
        <v>260</v>
      </c>
      <c r="F70" s="20">
        <v>1623</v>
      </c>
      <c r="G70" s="20">
        <v>737</v>
      </c>
      <c r="H70" s="20">
        <v>117</v>
      </c>
      <c r="I70" s="20">
        <v>186</v>
      </c>
      <c r="J70" s="5">
        <v>9307</v>
      </c>
      <c r="K70" s="12"/>
      <c r="L70" s="14">
        <v>0</v>
      </c>
      <c r="M70" s="5"/>
      <c r="N70" s="5"/>
      <c r="O70" s="5"/>
      <c r="P70" s="5"/>
      <c r="Q70" s="5"/>
      <c r="R70" s="5"/>
    </row>
    <row r="71" spans="1:18" s="4" customFormat="1" ht="13.35" customHeight="1" x14ac:dyDescent="0.2">
      <c r="A71" s="26">
        <v>108</v>
      </c>
      <c r="B71" s="36" t="s">
        <v>57</v>
      </c>
      <c r="C71" s="20">
        <v>1557</v>
      </c>
      <c r="D71" s="20">
        <v>115</v>
      </c>
      <c r="E71" s="20">
        <v>200</v>
      </c>
      <c r="F71" s="20">
        <v>1167</v>
      </c>
      <c r="G71" s="20">
        <v>564</v>
      </c>
      <c r="H71" s="20">
        <v>21</v>
      </c>
      <c r="I71" s="20">
        <v>71</v>
      </c>
      <c r="J71" s="5">
        <v>3695</v>
      </c>
      <c r="K71" s="12"/>
      <c r="L71" s="14">
        <v>0</v>
      </c>
      <c r="M71" s="5"/>
      <c r="N71" s="5"/>
      <c r="O71" s="5"/>
      <c r="P71" s="5"/>
      <c r="Q71" s="5"/>
      <c r="R71" s="5"/>
    </row>
    <row r="72" spans="1:18" s="4" customFormat="1" ht="13.35" customHeight="1" x14ac:dyDescent="0.2">
      <c r="A72" s="26">
        <v>111</v>
      </c>
      <c r="B72" s="36" t="s">
        <v>58</v>
      </c>
      <c r="C72" s="20">
        <v>6972</v>
      </c>
      <c r="D72" s="20">
        <v>291</v>
      </c>
      <c r="E72" s="20">
        <v>166</v>
      </c>
      <c r="F72" s="20">
        <v>1778</v>
      </c>
      <c r="G72" s="20">
        <v>1142</v>
      </c>
      <c r="H72" s="20">
        <v>37</v>
      </c>
      <c r="I72" s="20">
        <v>89</v>
      </c>
      <c r="J72" s="5">
        <v>10475</v>
      </c>
      <c r="K72" s="12"/>
      <c r="L72" s="14">
        <v>0</v>
      </c>
      <c r="M72" s="5"/>
      <c r="N72" s="5"/>
      <c r="O72" s="5"/>
      <c r="P72" s="5"/>
      <c r="Q72" s="5"/>
      <c r="R72" s="5"/>
    </row>
    <row r="73" spans="1:18" s="4" customFormat="1" ht="13.35" customHeight="1" x14ac:dyDescent="0.2">
      <c r="A73" s="26">
        <v>114</v>
      </c>
      <c r="B73" s="36" t="s">
        <v>59</v>
      </c>
      <c r="C73" s="20">
        <v>9884</v>
      </c>
      <c r="D73" s="20">
        <v>129</v>
      </c>
      <c r="E73" s="20">
        <v>62</v>
      </c>
      <c r="F73" s="20">
        <v>682</v>
      </c>
      <c r="G73" s="20">
        <v>484</v>
      </c>
      <c r="H73" s="20">
        <v>26</v>
      </c>
      <c r="I73" s="20">
        <v>34</v>
      </c>
      <c r="J73" s="5">
        <v>11301</v>
      </c>
      <c r="K73" s="12"/>
      <c r="L73" s="14">
        <v>0</v>
      </c>
      <c r="M73" s="5"/>
      <c r="N73" s="5"/>
      <c r="O73" s="5"/>
      <c r="P73" s="5"/>
      <c r="Q73" s="5"/>
      <c r="R73" s="5"/>
    </row>
    <row r="74" spans="1:18" s="4" customFormat="1" ht="13.35" customHeight="1" x14ac:dyDescent="0.2">
      <c r="A74" s="30">
        <v>58</v>
      </c>
      <c r="B74" s="36" t="s">
        <v>60</v>
      </c>
      <c r="C74" s="20">
        <v>8136</v>
      </c>
      <c r="D74" s="20">
        <v>0</v>
      </c>
      <c r="E74" s="20">
        <v>0</v>
      </c>
      <c r="F74" s="20">
        <v>24</v>
      </c>
      <c r="G74" s="20">
        <v>0</v>
      </c>
      <c r="H74" s="20">
        <v>0</v>
      </c>
      <c r="I74" s="20">
        <v>0</v>
      </c>
      <c r="J74" s="5">
        <v>8160</v>
      </c>
      <c r="K74" s="12"/>
      <c r="L74" s="14">
        <v>0</v>
      </c>
      <c r="M74" s="5"/>
      <c r="N74" s="5"/>
      <c r="O74" s="5"/>
      <c r="P74" s="5"/>
      <c r="Q74" s="5"/>
      <c r="R74" s="5"/>
    </row>
    <row r="75" spans="1:18" s="4" customFormat="1" ht="13.35" customHeight="1" x14ac:dyDescent="0.2">
      <c r="A75" s="28"/>
      <c r="B75" s="37"/>
      <c r="C75" s="45"/>
      <c r="D75" s="45"/>
      <c r="E75" s="45"/>
      <c r="F75" s="45"/>
      <c r="G75" s="45"/>
      <c r="H75" s="45"/>
      <c r="I75" s="45"/>
      <c r="J75" s="5"/>
      <c r="K75" s="12"/>
      <c r="L75" s="14">
        <v>0</v>
      </c>
      <c r="M75" s="5"/>
      <c r="N75" s="5"/>
      <c r="O75" s="5"/>
      <c r="P75" s="5"/>
      <c r="Q75" s="5"/>
      <c r="R75" s="5"/>
    </row>
    <row r="76" spans="1:18" s="4" customFormat="1" ht="13.35" customHeight="1" x14ac:dyDescent="0.2">
      <c r="A76" s="27"/>
      <c r="B76" s="15" t="s">
        <v>14</v>
      </c>
      <c r="C76" s="45">
        <v>3428</v>
      </c>
      <c r="D76" s="45">
        <v>138</v>
      </c>
      <c r="E76" s="45">
        <v>50</v>
      </c>
      <c r="F76" s="45">
        <v>919</v>
      </c>
      <c r="G76" s="45">
        <v>569</v>
      </c>
      <c r="H76" s="45">
        <v>6</v>
      </c>
      <c r="I76" s="45">
        <v>42</v>
      </c>
      <c r="J76" s="45">
        <v>5152</v>
      </c>
      <c r="K76" s="12"/>
      <c r="L76" s="14">
        <v>0</v>
      </c>
      <c r="M76" s="5"/>
      <c r="N76" s="5"/>
      <c r="O76" s="5"/>
      <c r="P76" s="5"/>
      <c r="Q76" s="5"/>
      <c r="R76" s="5"/>
    </row>
    <row r="77" spans="1:18" s="12" customFormat="1" ht="13.35" customHeight="1" x14ac:dyDescent="0.2">
      <c r="A77" s="28"/>
      <c r="B77" s="37"/>
      <c r="C77" s="20"/>
      <c r="D77" s="20"/>
      <c r="E77" s="20"/>
      <c r="F77" s="20"/>
      <c r="G77" s="20"/>
      <c r="H77" s="20"/>
      <c r="I77" s="20"/>
      <c r="J77" s="5"/>
      <c r="L77" s="14">
        <v>0</v>
      </c>
      <c r="M77" s="14"/>
      <c r="N77" s="14"/>
      <c r="O77" s="14"/>
      <c r="P77" s="14"/>
      <c r="Q77" s="14"/>
      <c r="R77" s="14"/>
    </row>
    <row r="78" spans="1:18" s="4" customFormat="1" ht="13.35" customHeight="1" x14ac:dyDescent="0.2">
      <c r="A78" s="26">
        <v>68</v>
      </c>
      <c r="B78" s="36" t="s">
        <v>61</v>
      </c>
      <c r="C78" s="20">
        <v>1595</v>
      </c>
      <c r="D78" s="20">
        <v>62</v>
      </c>
      <c r="E78" s="20">
        <v>11</v>
      </c>
      <c r="F78" s="20">
        <v>315</v>
      </c>
      <c r="G78" s="20">
        <v>296</v>
      </c>
      <c r="H78" s="20">
        <v>6</v>
      </c>
      <c r="I78" s="20">
        <v>9</v>
      </c>
      <c r="J78" s="5">
        <v>2294</v>
      </c>
      <c r="K78" s="12"/>
      <c r="L78" s="14">
        <v>0</v>
      </c>
      <c r="M78" s="5"/>
      <c r="N78" s="5"/>
      <c r="O78" s="5"/>
      <c r="P78" s="5"/>
      <c r="Q78" s="5"/>
      <c r="R78" s="5"/>
    </row>
    <row r="79" spans="1:18" s="4" customFormat="1" ht="13.35" customHeight="1" x14ac:dyDescent="0.2">
      <c r="A79" s="26">
        <v>119</v>
      </c>
      <c r="B79" s="39" t="s">
        <v>14</v>
      </c>
      <c r="C79" s="20">
        <v>1833</v>
      </c>
      <c r="D79" s="20">
        <v>76</v>
      </c>
      <c r="E79" s="20">
        <v>39</v>
      </c>
      <c r="F79" s="20">
        <v>604</v>
      </c>
      <c r="G79" s="20">
        <v>273</v>
      </c>
      <c r="H79" s="20">
        <v>0</v>
      </c>
      <c r="I79" s="20">
        <v>33</v>
      </c>
      <c r="J79" s="5">
        <v>2858</v>
      </c>
      <c r="K79" s="12"/>
      <c r="L79" s="14">
        <v>0</v>
      </c>
      <c r="M79" s="5"/>
      <c r="N79" s="5"/>
      <c r="O79" s="5"/>
      <c r="P79" s="5"/>
      <c r="Q79" s="5"/>
      <c r="R79" s="5"/>
    </row>
    <row r="80" spans="1:18" s="4" customFormat="1" ht="13.35" customHeight="1" x14ac:dyDescent="0.2">
      <c r="A80" s="28"/>
      <c r="B80" s="37"/>
      <c r="C80" s="45"/>
      <c r="D80" s="45"/>
      <c r="E80" s="45"/>
      <c r="F80" s="45"/>
      <c r="G80" s="45"/>
      <c r="H80" s="45"/>
      <c r="I80" s="45"/>
      <c r="J80" s="5"/>
      <c r="K80" s="12"/>
      <c r="L80" s="14">
        <v>0</v>
      </c>
      <c r="M80" s="5"/>
      <c r="N80" s="5"/>
      <c r="O80" s="5"/>
      <c r="P80" s="5"/>
      <c r="Q80" s="5"/>
      <c r="R80" s="5"/>
    </row>
    <row r="81" spans="1:18" s="4" customFormat="1" ht="13.35" customHeight="1" x14ac:dyDescent="0.2">
      <c r="A81" s="27"/>
      <c r="B81" s="15" t="s">
        <v>15</v>
      </c>
      <c r="C81" s="45">
        <v>1892</v>
      </c>
      <c r="D81" s="45">
        <v>204</v>
      </c>
      <c r="E81" s="45">
        <v>278</v>
      </c>
      <c r="F81" s="45">
        <v>1362</v>
      </c>
      <c r="G81" s="45">
        <v>876</v>
      </c>
      <c r="H81" s="45">
        <v>46</v>
      </c>
      <c r="I81" s="45">
        <v>192</v>
      </c>
      <c r="J81" s="45">
        <v>4850</v>
      </c>
      <c r="K81" s="12"/>
      <c r="L81" s="14">
        <v>0</v>
      </c>
      <c r="M81" s="5"/>
      <c r="N81" s="5"/>
      <c r="O81" s="5"/>
      <c r="P81" s="5"/>
      <c r="Q81" s="5"/>
      <c r="R81" s="5"/>
    </row>
    <row r="82" spans="1:18" s="12" customFormat="1" ht="13.35" customHeight="1" x14ac:dyDescent="0.2">
      <c r="A82" s="28"/>
      <c r="B82" s="37"/>
      <c r="C82" s="20"/>
      <c r="D82" s="20"/>
      <c r="E82" s="20"/>
      <c r="F82" s="20"/>
      <c r="G82" s="20"/>
      <c r="H82" s="20"/>
      <c r="I82" s="20"/>
      <c r="J82" s="5"/>
      <c r="L82" s="14">
        <v>0</v>
      </c>
      <c r="M82" s="14"/>
      <c r="N82" s="14"/>
      <c r="O82" s="14"/>
      <c r="P82" s="14"/>
      <c r="Q82" s="14"/>
      <c r="R82" s="14"/>
    </row>
    <row r="83" spans="1:18" s="4" customFormat="1" ht="13.35" customHeight="1" x14ac:dyDescent="0.2">
      <c r="A83" s="26">
        <v>35</v>
      </c>
      <c r="B83" s="36" t="s">
        <v>62</v>
      </c>
      <c r="C83" s="20">
        <v>1892</v>
      </c>
      <c r="D83" s="20">
        <v>204</v>
      </c>
      <c r="E83" s="20">
        <v>278</v>
      </c>
      <c r="F83" s="20">
        <v>1362</v>
      </c>
      <c r="G83" s="20">
        <v>876</v>
      </c>
      <c r="H83" s="20">
        <v>46</v>
      </c>
      <c r="I83" s="20">
        <v>192</v>
      </c>
      <c r="J83" s="5">
        <v>4850</v>
      </c>
      <c r="K83" s="12"/>
      <c r="L83" s="14">
        <v>0</v>
      </c>
      <c r="M83" s="5"/>
      <c r="N83" s="5"/>
      <c r="O83" s="5"/>
      <c r="P83" s="5"/>
      <c r="Q83" s="5"/>
      <c r="R83" s="5"/>
    </row>
    <row r="84" spans="1:18" s="4" customFormat="1" ht="13.35" customHeight="1" x14ac:dyDescent="0.2">
      <c r="A84" s="28"/>
      <c r="B84" s="38"/>
      <c r="C84" s="45"/>
      <c r="D84" s="45"/>
      <c r="E84" s="45"/>
      <c r="F84" s="45"/>
      <c r="G84" s="45"/>
      <c r="H84" s="45"/>
      <c r="I84" s="45"/>
      <c r="J84" s="5"/>
      <c r="K84" s="12"/>
      <c r="L84" s="14">
        <v>0</v>
      </c>
      <c r="M84" s="5"/>
      <c r="N84" s="5"/>
      <c r="O84" s="5"/>
      <c r="P84" s="5"/>
      <c r="Q84" s="5"/>
      <c r="R84" s="5"/>
    </row>
    <row r="85" spans="1:18" s="4" customFormat="1" ht="13.35" customHeight="1" x14ac:dyDescent="0.2">
      <c r="A85" s="27"/>
      <c r="B85" s="15" t="s">
        <v>16</v>
      </c>
      <c r="C85" s="45">
        <v>18148</v>
      </c>
      <c r="D85" s="45">
        <v>994</v>
      </c>
      <c r="E85" s="45">
        <v>6028</v>
      </c>
      <c r="F85" s="45">
        <v>22849</v>
      </c>
      <c r="G85" s="45">
        <v>19223</v>
      </c>
      <c r="H85" s="45">
        <v>1312</v>
      </c>
      <c r="I85" s="45">
        <v>1586</v>
      </c>
      <c r="J85" s="45">
        <v>70140</v>
      </c>
      <c r="K85" s="12"/>
      <c r="L85" s="14">
        <v>0</v>
      </c>
      <c r="M85" s="5"/>
      <c r="N85" s="5"/>
      <c r="O85" s="5"/>
      <c r="P85" s="5"/>
      <c r="Q85" s="5"/>
      <c r="R85" s="5"/>
    </row>
    <row r="86" spans="1:18" s="12" customFormat="1" ht="13.35" customHeight="1" x14ac:dyDescent="0.2">
      <c r="A86" s="28"/>
      <c r="B86" s="37"/>
      <c r="C86" s="20"/>
      <c r="D86" s="20"/>
      <c r="E86" s="20"/>
      <c r="F86" s="20"/>
      <c r="G86" s="20"/>
      <c r="H86" s="20"/>
      <c r="I86" s="20"/>
      <c r="J86" s="5"/>
      <c r="L86" s="14">
        <v>0</v>
      </c>
      <c r="M86" s="14"/>
      <c r="N86" s="14"/>
      <c r="O86" s="14"/>
      <c r="P86" s="14"/>
      <c r="Q86" s="14"/>
      <c r="R86" s="14"/>
    </row>
    <row r="87" spans="1:18" s="4" customFormat="1" ht="13.35" customHeight="1" x14ac:dyDescent="0.2">
      <c r="A87" s="26">
        <v>33</v>
      </c>
      <c r="B87" s="36" t="s">
        <v>63</v>
      </c>
      <c r="C87" s="20">
        <v>2763</v>
      </c>
      <c r="D87" s="20">
        <v>79</v>
      </c>
      <c r="E87" s="20">
        <v>153</v>
      </c>
      <c r="F87" s="20">
        <v>319</v>
      </c>
      <c r="G87" s="20">
        <v>334</v>
      </c>
      <c r="H87" s="20">
        <v>7</v>
      </c>
      <c r="I87" s="20">
        <v>50</v>
      </c>
      <c r="J87" s="5">
        <v>3705</v>
      </c>
      <c r="K87" s="12"/>
      <c r="L87" s="14">
        <v>0</v>
      </c>
      <c r="M87" s="5"/>
      <c r="N87" s="5"/>
      <c r="O87" s="5"/>
      <c r="P87" s="5"/>
      <c r="Q87" s="5"/>
      <c r="R87" s="5"/>
    </row>
    <row r="88" spans="1:18" s="4" customFormat="1" ht="13.35" customHeight="1" x14ac:dyDescent="0.2">
      <c r="A88" s="26">
        <v>51</v>
      </c>
      <c r="B88" s="36" t="s">
        <v>64</v>
      </c>
      <c r="C88" s="20">
        <v>1860</v>
      </c>
      <c r="D88" s="20">
        <v>97</v>
      </c>
      <c r="E88" s="20">
        <v>998</v>
      </c>
      <c r="F88" s="20">
        <v>2190</v>
      </c>
      <c r="G88" s="20">
        <v>2326</v>
      </c>
      <c r="H88" s="20">
        <v>99</v>
      </c>
      <c r="I88" s="20">
        <v>124</v>
      </c>
      <c r="J88" s="5">
        <v>7694</v>
      </c>
      <c r="K88" s="12"/>
      <c r="L88" s="14">
        <v>0</v>
      </c>
      <c r="M88" s="5"/>
      <c r="N88" s="5"/>
      <c r="O88" s="5"/>
      <c r="P88" s="5"/>
      <c r="Q88" s="5"/>
      <c r="R88" s="5"/>
    </row>
    <row r="89" spans="1:18" s="4" customFormat="1" ht="13.35" customHeight="1" x14ac:dyDescent="0.2">
      <c r="A89" s="26">
        <v>52</v>
      </c>
      <c r="B89" s="39" t="s">
        <v>65</v>
      </c>
      <c r="C89" s="20">
        <v>4984</v>
      </c>
      <c r="D89" s="20">
        <v>199</v>
      </c>
      <c r="E89" s="20">
        <v>475</v>
      </c>
      <c r="F89" s="20">
        <v>1002</v>
      </c>
      <c r="G89" s="20">
        <v>925</v>
      </c>
      <c r="H89" s="20">
        <v>43</v>
      </c>
      <c r="I89" s="20">
        <v>80</v>
      </c>
      <c r="J89" s="5">
        <v>7708</v>
      </c>
      <c r="K89" s="12"/>
      <c r="L89" s="14">
        <v>0</v>
      </c>
      <c r="M89" s="5"/>
      <c r="N89" s="5"/>
      <c r="O89" s="5"/>
      <c r="P89" s="5"/>
      <c r="Q89" s="5"/>
      <c r="R89" s="5"/>
    </row>
    <row r="90" spans="1:18" s="4" customFormat="1" ht="13.35" customHeight="1" x14ac:dyDescent="0.2">
      <c r="A90" s="26">
        <v>57</v>
      </c>
      <c r="B90" s="36" t="s">
        <v>66</v>
      </c>
      <c r="C90" s="20">
        <v>92</v>
      </c>
      <c r="D90" s="20">
        <v>56</v>
      </c>
      <c r="E90" s="20">
        <v>625</v>
      </c>
      <c r="F90" s="20">
        <v>3526</v>
      </c>
      <c r="G90" s="20">
        <v>3037</v>
      </c>
      <c r="H90" s="20">
        <v>99</v>
      </c>
      <c r="I90" s="20">
        <v>379</v>
      </c>
      <c r="J90" s="5">
        <v>7814</v>
      </c>
      <c r="K90" s="12"/>
      <c r="L90" s="14">
        <v>0</v>
      </c>
      <c r="M90" s="5"/>
      <c r="N90" s="5"/>
      <c r="O90" s="5"/>
      <c r="P90" s="5"/>
      <c r="Q90" s="5"/>
      <c r="R90" s="5"/>
    </row>
    <row r="91" spans="1:18" s="4" customFormat="1" ht="13.35" customHeight="1" x14ac:dyDescent="0.2">
      <c r="A91" s="26">
        <v>56</v>
      </c>
      <c r="B91" s="36" t="s">
        <v>67</v>
      </c>
      <c r="C91" s="20">
        <v>1685</v>
      </c>
      <c r="D91" s="20">
        <v>62</v>
      </c>
      <c r="E91" s="20">
        <v>226</v>
      </c>
      <c r="F91" s="20">
        <v>265</v>
      </c>
      <c r="G91" s="20">
        <v>460</v>
      </c>
      <c r="H91" s="20">
        <v>15</v>
      </c>
      <c r="I91" s="20">
        <v>41</v>
      </c>
      <c r="J91" s="5">
        <v>2754</v>
      </c>
      <c r="K91" s="12"/>
      <c r="L91" s="14">
        <v>0</v>
      </c>
      <c r="M91" s="5"/>
      <c r="N91" s="5"/>
      <c r="O91" s="5"/>
      <c r="P91" s="5"/>
      <c r="Q91" s="5"/>
      <c r="R91" s="5"/>
    </row>
    <row r="92" spans="1:18" s="4" customFormat="1" ht="13.35" customHeight="1" x14ac:dyDescent="0.2">
      <c r="A92" s="26">
        <v>59</v>
      </c>
      <c r="B92" s="36" t="s">
        <v>68</v>
      </c>
      <c r="C92" s="20">
        <v>568</v>
      </c>
      <c r="D92" s="20">
        <v>49</v>
      </c>
      <c r="E92" s="20">
        <v>429</v>
      </c>
      <c r="F92" s="20">
        <v>2367</v>
      </c>
      <c r="G92" s="20">
        <v>1667</v>
      </c>
      <c r="H92" s="20">
        <v>284</v>
      </c>
      <c r="I92" s="20">
        <v>112</v>
      </c>
      <c r="J92" s="5">
        <v>5476</v>
      </c>
      <c r="K92" s="12"/>
      <c r="L92" s="14">
        <v>0</v>
      </c>
      <c r="M92" s="5"/>
      <c r="N92" s="5"/>
      <c r="O92" s="5"/>
      <c r="P92" s="5"/>
      <c r="Q92" s="5"/>
      <c r="R92" s="5"/>
    </row>
    <row r="93" spans="1:18" s="4" customFormat="1" ht="13.35" customHeight="1" x14ac:dyDescent="0.2">
      <c r="A93" s="26">
        <v>45</v>
      </c>
      <c r="B93" s="36" t="s">
        <v>69</v>
      </c>
      <c r="C93" s="20">
        <v>881</v>
      </c>
      <c r="D93" s="20">
        <v>144</v>
      </c>
      <c r="E93" s="20">
        <v>983</v>
      </c>
      <c r="F93" s="20">
        <v>3350</v>
      </c>
      <c r="G93" s="20">
        <v>3026</v>
      </c>
      <c r="H93" s="20">
        <v>99</v>
      </c>
      <c r="I93" s="20">
        <v>184</v>
      </c>
      <c r="J93" s="5">
        <v>8667</v>
      </c>
      <c r="K93" s="12"/>
      <c r="L93" s="14">
        <v>0</v>
      </c>
      <c r="M93" s="5"/>
      <c r="N93" s="5"/>
      <c r="O93" s="5"/>
      <c r="P93" s="5"/>
      <c r="Q93" s="5"/>
      <c r="R93" s="5"/>
    </row>
    <row r="94" spans="1:18" s="4" customFormat="1" ht="13.35" customHeight="1" x14ac:dyDescent="0.2">
      <c r="A94" s="26">
        <v>74</v>
      </c>
      <c r="B94" s="36" t="s">
        <v>70</v>
      </c>
      <c r="C94" s="20">
        <v>477</v>
      </c>
      <c r="D94" s="20">
        <v>71</v>
      </c>
      <c r="E94" s="20">
        <v>789</v>
      </c>
      <c r="F94" s="20">
        <v>2050</v>
      </c>
      <c r="G94" s="20">
        <v>2198</v>
      </c>
      <c r="H94" s="20">
        <v>34</v>
      </c>
      <c r="I94" s="20">
        <v>87</v>
      </c>
      <c r="J94" s="5">
        <v>5706</v>
      </c>
      <c r="K94" s="12"/>
      <c r="L94" s="14">
        <v>0</v>
      </c>
      <c r="M94" s="5"/>
      <c r="N94" s="5"/>
      <c r="O94" s="5"/>
      <c r="P94" s="5"/>
      <c r="Q94" s="5"/>
      <c r="R94" s="5"/>
    </row>
    <row r="95" spans="1:18" s="4" customFormat="1" ht="13.35" customHeight="1" x14ac:dyDescent="0.2">
      <c r="A95" s="26">
        <v>77</v>
      </c>
      <c r="B95" s="36" t="s">
        <v>71</v>
      </c>
      <c r="C95" s="20">
        <v>170</v>
      </c>
      <c r="D95" s="20">
        <v>45</v>
      </c>
      <c r="E95" s="20">
        <v>532</v>
      </c>
      <c r="F95" s="20">
        <v>1851</v>
      </c>
      <c r="G95" s="20">
        <v>1365</v>
      </c>
      <c r="H95" s="20">
        <v>58</v>
      </c>
      <c r="I95" s="20">
        <v>75</v>
      </c>
      <c r="J95" s="5">
        <v>4096</v>
      </c>
      <c r="K95" s="12"/>
      <c r="L95" s="14">
        <v>0</v>
      </c>
      <c r="M95" s="5"/>
      <c r="N95" s="5"/>
      <c r="O95" s="5"/>
      <c r="P95" s="5"/>
      <c r="Q95" s="5"/>
      <c r="R95" s="5"/>
    </row>
    <row r="96" spans="1:18" s="4" customFormat="1" ht="13.35" customHeight="1" x14ac:dyDescent="0.2">
      <c r="A96" s="26">
        <v>47</v>
      </c>
      <c r="B96" s="36" t="s">
        <v>72</v>
      </c>
      <c r="C96" s="20">
        <v>866</v>
      </c>
      <c r="D96" s="20">
        <v>42</v>
      </c>
      <c r="E96" s="20">
        <v>577</v>
      </c>
      <c r="F96" s="20">
        <v>5044</v>
      </c>
      <c r="G96" s="20">
        <v>2884</v>
      </c>
      <c r="H96" s="20">
        <v>463</v>
      </c>
      <c r="I96" s="20">
        <v>353</v>
      </c>
      <c r="J96" s="5">
        <v>10229</v>
      </c>
      <c r="K96" s="12"/>
      <c r="L96" s="14">
        <v>0</v>
      </c>
      <c r="M96" s="5"/>
      <c r="N96" s="5"/>
      <c r="O96" s="5"/>
      <c r="P96" s="5"/>
      <c r="Q96" s="5"/>
      <c r="R96" s="5"/>
    </row>
    <row r="97" spans="1:18" s="4" customFormat="1" ht="13.35" customHeight="1" x14ac:dyDescent="0.2">
      <c r="A97" s="26">
        <v>87</v>
      </c>
      <c r="B97" s="36" t="s">
        <v>73</v>
      </c>
      <c r="C97" s="20">
        <v>1606</v>
      </c>
      <c r="D97" s="20">
        <v>47</v>
      </c>
      <c r="E97" s="20">
        <v>132</v>
      </c>
      <c r="F97" s="20">
        <v>363</v>
      </c>
      <c r="G97" s="20">
        <v>375</v>
      </c>
      <c r="H97" s="20">
        <v>87</v>
      </c>
      <c r="I97" s="20">
        <v>27</v>
      </c>
      <c r="J97" s="5">
        <v>2637</v>
      </c>
      <c r="K97" s="12"/>
      <c r="L97" s="14">
        <v>0</v>
      </c>
      <c r="M97" s="5"/>
      <c r="N97" s="5"/>
      <c r="O97" s="5"/>
      <c r="P97" s="5"/>
      <c r="Q97" s="5"/>
      <c r="R97" s="5"/>
    </row>
    <row r="98" spans="1:18" s="9" customFormat="1" ht="13.35" customHeight="1" x14ac:dyDescent="0.2">
      <c r="A98" s="26">
        <v>121</v>
      </c>
      <c r="B98" s="36" t="s">
        <v>16</v>
      </c>
      <c r="C98" s="20">
        <v>2196</v>
      </c>
      <c r="D98" s="20">
        <v>103</v>
      </c>
      <c r="E98" s="20">
        <v>109</v>
      </c>
      <c r="F98" s="20">
        <v>522</v>
      </c>
      <c r="G98" s="20">
        <v>626</v>
      </c>
      <c r="H98" s="20">
        <v>24</v>
      </c>
      <c r="I98" s="20">
        <v>74</v>
      </c>
      <c r="J98" s="5">
        <v>3654</v>
      </c>
      <c r="K98" s="12"/>
      <c r="L98" s="14">
        <v>0</v>
      </c>
      <c r="M98" s="10"/>
      <c r="N98" s="10"/>
      <c r="O98" s="10"/>
      <c r="P98" s="10"/>
      <c r="Q98" s="10"/>
      <c r="R98" s="10"/>
    </row>
    <row r="99" spans="1:18" s="4" customFormat="1" ht="13.35" customHeight="1" x14ac:dyDescent="0.2">
      <c r="A99" s="28"/>
      <c r="B99" s="37"/>
      <c r="C99" s="45"/>
      <c r="D99" s="45"/>
      <c r="E99" s="45"/>
      <c r="F99" s="45"/>
      <c r="G99" s="45"/>
      <c r="H99" s="45"/>
      <c r="I99" s="45"/>
      <c r="J99" s="5"/>
      <c r="K99" s="12"/>
      <c r="L99" s="14">
        <v>0</v>
      </c>
      <c r="M99" s="5"/>
      <c r="N99" s="5"/>
      <c r="O99" s="5"/>
      <c r="P99" s="5"/>
      <c r="Q99" s="5"/>
      <c r="R99" s="5"/>
    </row>
    <row r="100" spans="1:18" s="4" customFormat="1" ht="13.35" customHeight="1" x14ac:dyDescent="0.2">
      <c r="A100" s="27"/>
      <c r="B100" s="15" t="s">
        <v>17</v>
      </c>
      <c r="C100" s="45">
        <v>3009</v>
      </c>
      <c r="D100" s="45">
        <v>184</v>
      </c>
      <c r="E100" s="45">
        <v>146</v>
      </c>
      <c r="F100" s="45">
        <v>604</v>
      </c>
      <c r="G100" s="45">
        <v>240</v>
      </c>
      <c r="H100" s="45">
        <v>7</v>
      </c>
      <c r="I100" s="45">
        <v>84</v>
      </c>
      <c r="J100" s="45">
        <v>4274</v>
      </c>
      <c r="K100" s="12"/>
      <c r="L100" s="14">
        <v>0</v>
      </c>
      <c r="M100" s="5"/>
      <c r="N100" s="5"/>
      <c r="O100" s="5"/>
      <c r="P100" s="5"/>
      <c r="Q100" s="5"/>
      <c r="R100" s="5"/>
    </row>
    <row r="101" spans="1:18" s="4" customFormat="1" ht="13.35" customHeight="1" x14ac:dyDescent="0.2">
      <c r="A101" s="28"/>
      <c r="B101" s="37"/>
      <c r="C101" s="20"/>
      <c r="D101" s="20"/>
      <c r="E101" s="20"/>
      <c r="F101" s="20"/>
      <c r="G101" s="20"/>
      <c r="H101" s="20"/>
      <c r="I101" s="20"/>
      <c r="J101" s="5"/>
      <c r="K101" s="12"/>
      <c r="L101" s="14">
        <v>0</v>
      </c>
      <c r="M101" s="5"/>
      <c r="N101" s="5"/>
      <c r="O101" s="5"/>
      <c r="P101" s="5"/>
      <c r="Q101" s="5"/>
      <c r="R101" s="5"/>
    </row>
    <row r="102" spans="1:18" s="21" customFormat="1" ht="13.35" customHeight="1" x14ac:dyDescent="0.2">
      <c r="A102" s="26">
        <v>105</v>
      </c>
      <c r="B102" s="36" t="s">
        <v>74</v>
      </c>
      <c r="C102" s="20">
        <v>3009</v>
      </c>
      <c r="D102" s="20">
        <v>184</v>
      </c>
      <c r="E102" s="20">
        <v>146</v>
      </c>
      <c r="F102" s="20">
        <v>604</v>
      </c>
      <c r="G102" s="20">
        <v>240</v>
      </c>
      <c r="H102" s="20">
        <v>7</v>
      </c>
      <c r="I102" s="20">
        <v>84</v>
      </c>
      <c r="J102" s="5">
        <v>4274</v>
      </c>
      <c r="K102" s="12"/>
      <c r="L102" s="14">
        <v>0</v>
      </c>
      <c r="M102" s="17"/>
      <c r="N102" s="17"/>
      <c r="O102" s="17"/>
      <c r="P102" s="17"/>
      <c r="Q102" s="17"/>
      <c r="R102" s="17"/>
    </row>
    <row r="103" spans="1:18" s="4" customFormat="1" ht="13.35" customHeight="1" x14ac:dyDescent="0.2">
      <c r="A103" s="28"/>
      <c r="B103" s="37"/>
      <c r="C103" s="45"/>
      <c r="D103" s="45"/>
      <c r="E103" s="45"/>
      <c r="F103" s="45"/>
      <c r="G103" s="45"/>
      <c r="H103" s="45"/>
      <c r="I103" s="45"/>
      <c r="J103" s="5"/>
      <c r="K103" s="12"/>
      <c r="L103" s="14">
        <v>0</v>
      </c>
      <c r="M103" s="5"/>
      <c r="N103" s="5"/>
      <c r="O103" s="5"/>
      <c r="P103" s="5"/>
      <c r="Q103" s="5"/>
      <c r="R103" s="5"/>
    </row>
    <row r="104" spans="1:18" s="4" customFormat="1" ht="13.35" customHeight="1" x14ac:dyDescent="0.2">
      <c r="A104" s="27"/>
      <c r="B104" s="15" t="s">
        <v>18</v>
      </c>
      <c r="C104" s="45">
        <v>20460</v>
      </c>
      <c r="D104" s="45">
        <v>1108</v>
      </c>
      <c r="E104" s="45">
        <v>3535</v>
      </c>
      <c r="F104" s="45">
        <v>18168</v>
      </c>
      <c r="G104" s="45">
        <v>14298</v>
      </c>
      <c r="H104" s="45">
        <v>480</v>
      </c>
      <c r="I104" s="45">
        <v>1083</v>
      </c>
      <c r="J104" s="45">
        <v>59132</v>
      </c>
      <c r="K104" s="12"/>
      <c r="L104" s="14">
        <v>0</v>
      </c>
      <c r="M104" s="5"/>
      <c r="N104" s="5"/>
      <c r="O104" s="5"/>
      <c r="P104" s="5"/>
      <c r="Q104" s="5"/>
      <c r="R104" s="5"/>
    </row>
    <row r="105" spans="1:18" s="4" customFormat="1" ht="13.35" customHeight="1" x14ac:dyDescent="0.2">
      <c r="A105" s="28"/>
      <c r="B105" s="37"/>
      <c r="C105" s="20"/>
      <c r="D105" s="20"/>
      <c r="E105" s="20"/>
      <c r="F105" s="20"/>
      <c r="G105" s="20"/>
      <c r="H105" s="20"/>
      <c r="I105" s="20"/>
      <c r="J105" s="20"/>
      <c r="K105" s="12"/>
      <c r="L105" s="14">
        <v>0</v>
      </c>
      <c r="M105" s="5"/>
      <c r="N105" s="5"/>
      <c r="O105" s="5"/>
      <c r="P105" s="5"/>
      <c r="Q105" s="5"/>
      <c r="R105" s="5"/>
    </row>
    <row r="106" spans="1:18" s="12" customFormat="1" ht="13.35" customHeight="1" x14ac:dyDescent="0.2">
      <c r="A106" s="26">
        <v>10</v>
      </c>
      <c r="B106" s="36" t="s">
        <v>75</v>
      </c>
      <c r="C106" s="20">
        <v>0</v>
      </c>
      <c r="D106" s="20">
        <v>1</v>
      </c>
      <c r="E106" s="20">
        <v>6</v>
      </c>
      <c r="F106" s="20">
        <v>32</v>
      </c>
      <c r="G106" s="20">
        <v>22</v>
      </c>
      <c r="H106" s="20">
        <v>0</v>
      </c>
      <c r="I106" s="20">
        <v>2</v>
      </c>
      <c r="J106" s="5">
        <v>63</v>
      </c>
      <c r="L106" s="14">
        <v>0</v>
      </c>
      <c r="M106" s="14"/>
      <c r="N106" s="14"/>
      <c r="O106" s="14"/>
      <c r="P106" s="14"/>
      <c r="Q106" s="14"/>
      <c r="R106" s="14"/>
    </row>
    <row r="107" spans="1:18" s="4" customFormat="1" ht="13.35" customHeight="1" x14ac:dyDescent="0.2">
      <c r="A107" s="26">
        <v>50</v>
      </c>
      <c r="B107" s="39" t="s">
        <v>76</v>
      </c>
      <c r="C107" s="20">
        <v>10364</v>
      </c>
      <c r="D107" s="20">
        <v>420</v>
      </c>
      <c r="E107" s="20">
        <v>1894</v>
      </c>
      <c r="F107" s="20">
        <v>7782</v>
      </c>
      <c r="G107" s="20">
        <v>6149</v>
      </c>
      <c r="H107" s="20">
        <v>326</v>
      </c>
      <c r="I107" s="20">
        <v>356</v>
      </c>
      <c r="J107" s="5">
        <v>27291</v>
      </c>
      <c r="K107" s="12"/>
      <c r="L107" s="14">
        <v>0</v>
      </c>
      <c r="M107" s="5"/>
      <c r="N107" s="5"/>
      <c r="O107" s="5"/>
      <c r="P107" s="5"/>
      <c r="Q107" s="5"/>
      <c r="R107" s="5"/>
    </row>
    <row r="108" spans="1:18" s="4" customFormat="1" ht="13.35" customHeight="1" x14ac:dyDescent="0.2">
      <c r="A108" s="26">
        <v>79</v>
      </c>
      <c r="B108" s="36" t="s">
        <v>77</v>
      </c>
      <c r="C108" s="20">
        <v>4108</v>
      </c>
      <c r="D108" s="20">
        <v>279</v>
      </c>
      <c r="E108" s="20">
        <v>999</v>
      </c>
      <c r="F108" s="20">
        <v>6383</v>
      </c>
      <c r="G108" s="20">
        <v>5770</v>
      </c>
      <c r="H108" s="20">
        <v>81</v>
      </c>
      <c r="I108" s="20">
        <v>553</v>
      </c>
      <c r="J108" s="5">
        <v>18173</v>
      </c>
      <c r="K108" s="12"/>
      <c r="L108" s="14">
        <v>0</v>
      </c>
      <c r="M108" s="5"/>
      <c r="N108" s="5"/>
      <c r="O108" s="5"/>
      <c r="P108" s="5"/>
      <c r="Q108" s="5"/>
      <c r="R108" s="5"/>
    </row>
    <row r="109" spans="1:18" s="4" customFormat="1" ht="13.35" customHeight="1" x14ac:dyDescent="0.2">
      <c r="A109" s="26">
        <v>83</v>
      </c>
      <c r="B109" s="36" t="s">
        <v>78</v>
      </c>
      <c r="C109" s="20">
        <v>1081</v>
      </c>
      <c r="D109" s="20">
        <v>66</v>
      </c>
      <c r="E109" s="20">
        <v>163</v>
      </c>
      <c r="F109" s="20">
        <v>1526</v>
      </c>
      <c r="G109" s="20">
        <v>1445</v>
      </c>
      <c r="H109" s="20">
        <v>30</v>
      </c>
      <c r="I109" s="20">
        <v>67</v>
      </c>
      <c r="J109" s="5">
        <v>4378</v>
      </c>
      <c r="K109" s="12"/>
      <c r="L109" s="14">
        <v>0</v>
      </c>
      <c r="M109" s="5"/>
      <c r="N109" s="5"/>
      <c r="O109" s="5"/>
      <c r="P109" s="5"/>
      <c r="Q109" s="5"/>
      <c r="R109" s="5"/>
    </row>
    <row r="110" spans="1:18" s="4" customFormat="1" ht="13.35" customHeight="1" x14ac:dyDescent="0.2">
      <c r="A110" s="26">
        <v>123</v>
      </c>
      <c r="B110" s="36" t="s">
        <v>79</v>
      </c>
      <c r="C110" s="20">
        <v>4907</v>
      </c>
      <c r="D110" s="20">
        <v>342</v>
      </c>
      <c r="E110" s="20">
        <v>473</v>
      </c>
      <c r="F110" s="20">
        <v>2445</v>
      </c>
      <c r="G110" s="20">
        <v>912</v>
      </c>
      <c r="H110" s="20">
        <v>43</v>
      </c>
      <c r="I110" s="20">
        <v>105</v>
      </c>
      <c r="J110" s="5">
        <v>9227</v>
      </c>
      <c r="K110" s="12"/>
      <c r="L110" s="14">
        <v>0</v>
      </c>
      <c r="M110" s="5"/>
      <c r="N110" s="5"/>
      <c r="O110" s="5"/>
      <c r="P110" s="5"/>
      <c r="Q110" s="5"/>
      <c r="R110" s="5"/>
    </row>
    <row r="111" spans="1:18" s="4" customFormat="1" ht="13.35" customHeight="1" x14ac:dyDescent="0.2">
      <c r="A111" s="28"/>
      <c r="B111" s="37"/>
      <c r="C111" s="5"/>
      <c r="D111" s="5"/>
      <c r="E111" s="5"/>
      <c r="F111" s="5"/>
      <c r="G111" s="5"/>
      <c r="H111" s="5"/>
      <c r="I111" s="5"/>
      <c r="J111" s="5"/>
      <c r="K111" s="12"/>
      <c r="L111" s="14">
        <v>0</v>
      </c>
      <c r="M111" s="5"/>
      <c r="N111" s="5"/>
      <c r="O111" s="5"/>
      <c r="P111" s="5"/>
      <c r="Q111" s="5"/>
      <c r="R111" s="5"/>
    </row>
    <row r="112" spans="1:18" s="4" customFormat="1" ht="13.35" customHeight="1" x14ac:dyDescent="0.2">
      <c r="A112" s="28"/>
      <c r="B112" s="15" t="s">
        <v>80</v>
      </c>
      <c r="C112" s="45"/>
      <c r="D112" s="45"/>
      <c r="E112" s="45"/>
      <c r="F112" s="45"/>
      <c r="G112" s="45"/>
      <c r="H112" s="45"/>
      <c r="I112" s="45"/>
      <c r="J112" s="14"/>
      <c r="K112" s="12"/>
      <c r="L112" s="14">
        <v>0</v>
      </c>
      <c r="M112" s="5"/>
      <c r="N112" s="5"/>
      <c r="O112" s="5"/>
      <c r="P112" s="5"/>
      <c r="Q112" s="5"/>
      <c r="R112" s="5"/>
    </row>
    <row r="113" spans="1:18" s="4" customFormat="1" ht="13.35" customHeight="1" x14ac:dyDescent="0.2">
      <c r="A113" s="24"/>
      <c r="B113" s="38"/>
      <c r="C113" s="46"/>
      <c r="D113" s="46"/>
      <c r="E113" s="46"/>
      <c r="F113" s="46"/>
      <c r="G113" s="46"/>
      <c r="H113" s="46"/>
      <c r="I113" s="46"/>
      <c r="J113" s="34"/>
      <c r="K113" s="12"/>
      <c r="L113" s="14">
        <v>0</v>
      </c>
      <c r="M113" s="5"/>
      <c r="N113" s="5"/>
      <c r="O113" s="5"/>
      <c r="P113" s="5"/>
      <c r="Q113" s="5"/>
      <c r="R113" s="5"/>
    </row>
    <row r="114" spans="1:18" s="4" customFormat="1" ht="13.35" customHeight="1" x14ac:dyDescent="0.2">
      <c r="A114" s="27"/>
      <c r="B114" s="37"/>
      <c r="C114" s="45"/>
      <c r="D114" s="45"/>
      <c r="E114" s="45"/>
      <c r="F114" s="45"/>
      <c r="G114" s="45"/>
      <c r="H114" s="45"/>
      <c r="I114" s="45"/>
      <c r="J114" s="45"/>
      <c r="K114" s="12"/>
      <c r="L114" s="14">
        <v>0</v>
      </c>
      <c r="M114" s="5"/>
      <c r="N114" s="5"/>
      <c r="O114" s="5"/>
      <c r="P114" s="5"/>
      <c r="Q114" s="5"/>
      <c r="R114" s="5"/>
    </row>
    <row r="115" spans="1:18" s="33" customFormat="1" ht="13.35" customHeight="1" x14ac:dyDescent="0.2">
      <c r="A115" s="28"/>
      <c r="B115" s="15" t="s">
        <v>19</v>
      </c>
      <c r="C115" s="45">
        <v>987</v>
      </c>
      <c r="D115" s="45">
        <v>98</v>
      </c>
      <c r="E115" s="45">
        <v>285</v>
      </c>
      <c r="F115" s="45">
        <v>1670</v>
      </c>
      <c r="G115" s="45">
        <v>668</v>
      </c>
      <c r="H115" s="45">
        <v>79</v>
      </c>
      <c r="I115" s="45">
        <v>57</v>
      </c>
      <c r="J115" s="45">
        <v>3844</v>
      </c>
      <c r="K115" s="12"/>
      <c r="L115" s="14">
        <v>0</v>
      </c>
      <c r="M115" s="34"/>
      <c r="N115" s="34"/>
      <c r="O115" s="34"/>
      <c r="P115" s="34"/>
      <c r="Q115" s="34"/>
      <c r="R115" s="34"/>
    </row>
    <row r="116" spans="1:18" s="12" customFormat="1" ht="13.35" customHeight="1" x14ac:dyDescent="0.2">
      <c r="A116" s="26"/>
      <c r="B116" s="37"/>
      <c r="C116" s="20"/>
      <c r="D116" s="20"/>
      <c r="E116" s="20"/>
      <c r="F116" s="20"/>
      <c r="G116" s="20"/>
      <c r="H116" s="20"/>
      <c r="I116" s="20"/>
      <c r="J116" s="20"/>
      <c r="L116" s="14">
        <v>0</v>
      </c>
      <c r="M116" s="14"/>
      <c r="N116" s="14"/>
      <c r="O116" s="14"/>
      <c r="P116" s="14"/>
      <c r="Q116" s="14"/>
      <c r="R116" s="14"/>
    </row>
    <row r="117" spans="1:18" s="4" customFormat="1" ht="13.35" customHeight="1" x14ac:dyDescent="0.2">
      <c r="A117" s="28">
        <v>124</v>
      </c>
      <c r="B117" s="36" t="s">
        <v>81</v>
      </c>
      <c r="C117" s="20">
        <v>987</v>
      </c>
      <c r="D117" s="20">
        <v>98</v>
      </c>
      <c r="E117" s="20">
        <v>285</v>
      </c>
      <c r="F117" s="20">
        <v>1670</v>
      </c>
      <c r="G117" s="20">
        <v>668</v>
      </c>
      <c r="H117" s="20">
        <v>79</v>
      </c>
      <c r="I117" s="20">
        <v>57</v>
      </c>
      <c r="J117" s="5">
        <v>3844</v>
      </c>
      <c r="K117" s="12"/>
      <c r="L117" s="14">
        <v>0</v>
      </c>
      <c r="M117" s="5"/>
      <c r="N117" s="5"/>
      <c r="O117" s="5"/>
      <c r="P117" s="5"/>
      <c r="Q117" s="5"/>
      <c r="R117" s="5"/>
    </row>
    <row r="118" spans="1:18" s="4" customFormat="1" ht="13.35" customHeight="1" x14ac:dyDescent="0.2">
      <c r="A118" s="27"/>
      <c r="B118" s="37"/>
      <c r="C118" s="45"/>
      <c r="D118" s="45"/>
      <c r="E118" s="45"/>
      <c r="F118" s="45"/>
      <c r="G118" s="45"/>
      <c r="H118" s="45"/>
      <c r="I118" s="45"/>
      <c r="J118" s="45"/>
      <c r="K118" s="12"/>
      <c r="L118" s="14">
        <v>0</v>
      </c>
      <c r="M118" s="5"/>
      <c r="N118" s="5"/>
      <c r="O118" s="5"/>
      <c r="P118" s="5"/>
      <c r="Q118" s="5"/>
      <c r="R118" s="5"/>
    </row>
    <row r="119" spans="1:18" s="4" customFormat="1" ht="13.35" customHeight="1" x14ac:dyDescent="0.2">
      <c r="A119" s="28"/>
      <c r="B119" s="13" t="s">
        <v>20</v>
      </c>
      <c r="C119" s="45">
        <v>597</v>
      </c>
      <c r="D119" s="45">
        <v>143</v>
      </c>
      <c r="E119" s="45">
        <v>1671</v>
      </c>
      <c r="F119" s="45">
        <v>11674</v>
      </c>
      <c r="G119" s="45">
        <v>9519</v>
      </c>
      <c r="H119" s="45">
        <v>699</v>
      </c>
      <c r="I119" s="45">
        <v>925</v>
      </c>
      <c r="J119" s="45">
        <v>25228</v>
      </c>
      <c r="K119" s="12"/>
      <c r="L119" s="14">
        <v>0</v>
      </c>
      <c r="M119" s="5"/>
      <c r="N119" s="5"/>
      <c r="O119" s="5"/>
      <c r="P119" s="5"/>
      <c r="Q119" s="5"/>
      <c r="R119" s="5"/>
    </row>
    <row r="120" spans="1:18" s="12" customFormat="1" ht="13.35" customHeight="1" x14ac:dyDescent="0.2">
      <c r="A120" s="26"/>
      <c r="B120" s="37"/>
      <c r="C120" s="20"/>
      <c r="D120" s="20"/>
      <c r="E120" s="20"/>
      <c r="F120" s="20"/>
      <c r="G120" s="20"/>
      <c r="H120" s="20"/>
      <c r="I120" s="20"/>
      <c r="J120" s="20"/>
      <c r="L120" s="14">
        <v>0</v>
      </c>
      <c r="M120" s="14"/>
      <c r="N120" s="14"/>
      <c r="O120" s="14"/>
      <c r="P120" s="14"/>
      <c r="Q120" s="14"/>
      <c r="R120" s="14"/>
    </row>
    <row r="121" spans="1:18" s="4" customFormat="1" ht="13.35" customHeight="1" x14ac:dyDescent="0.2">
      <c r="A121" s="26">
        <v>11</v>
      </c>
      <c r="B121" s="36" t="s">
        <v>82</v>
      </c>
      <c r="C121" s="20">
        <v>581</v>
      </c>
      <c r="D121" s="20">
        <v>121</v>
      </c>
      <c r="E121" s="20">
        <v>1357</v>
      </c>
      <c r="F121" s="20">
        <v>10008</v>
      </c>
      <c r="G121" s="20">
        <v>7915</v>
      </c>
      <c r="H121" s="20">
        <v>662</v>
      </c>
      <c r="I121" s="20">
        <v>801</v>
      </c>
      <c r="J121" s="5">
        <v>21445</v>
      </c>
      <c r="K121" s="12"/>
      <c r="L121" s="14">
        <v>0</v>
      </c>
      <c r="M121" s="5"/>
      <c r="N121" s="5"/>
      <c r="O121" s="5"/>
      <c r="P121" s="5"/>
      <c r="Q121" s="5"/>
      <c r="R121" s="5"/>
    </row>
    <row r="122" spans="1:18" s="4" customFormat="1" ht="13.35" customHeight="1" x14ac:dyDescent="0.2">
      <c r="A122" s="26">
        <v>97</v>
      </c>
      <c r="B122" s="36" t="s">
        <v>83</v>
      </c>
      <c r="C122" s="20">
        <v>7</v>
      </c>
      <c r="D122" s="20">
        <v>4</v>
      </c>
      <c r="E122" s="20">
        <v>106</v>
      </c>
      <c r="F122" s="20">
        <v>362</v>
      </c>
      <c r="G122" s="20">
        <v>756</v>
      </c>
      <c r="H122" s="20">
        <v>23</v>
      </c>
      <c r="I122" s="20">
        <v>76</v>
      </c>
      <c r="J122" s="5">
        <v>1334</v>
      </c>
      <c r="K122" s="12"/>
      <c r="L122" s="14">
        <v>0</v>
      </c>
      <c r="M122" s="5"/>
      <c r="N122" s="5"/>
      <c r="O122" s="5"/>
      <c r="P122" s="5"/>
      <c r="Q122" s="5"/>
      <c r="R122" s="5"/>
    </row>
    <row r="123" spans="1:18" s="4" customFormat="1" ht="13.35" customHeight="1" x14ac:dyDescent="0.2">
      <c r="A123" s="28">
        <v>100</v>
      </c>
      <c r="B123" s="39" t="s">
        <v>84</v>
      </c>
      <c r="C123" s="20">
        <v>9</v>
      </c>
      <c r="D123" s="20">
        <v>18</v>
      </c>
      <c r="E123" s="20">
        <v>208</v>
      </c>
      <c r="F123" s="20">
        <v>1304</v>
      </c>
      <c r="G123" s="20">
        <v>848</v>
      </c>
      <c r="H123" s="20">
        <v>14</v>
      </c>
      <c r="I123" s="20">
        <v>48</v>
      </c>
      <c r="J123" s="5">
        <v>2449</v>
      </c>
      <c r="K123" s="12"/>
      <c r="L123" s="14">
        <v>0</v>
      </c>
      <c r="M123" s="5"/>
      <c r="N123" s="5"/>
      <c r="O123" s="5"/>
      <c r="P123" s="5"/>
      <c r="Q123" s="5"/>
      <c r="R123" s="5"/>
    </row>
    <row r="124" spans="1:18" s="4" customFormat="1" ht="13.35" customHeight="1" x14ac:dyDescent="0.2">
      <c r="A124" s="27"/>
      <c r="B124" s="37"/>
      <c r="C124" s="45"/>
      <c r="D124" s="45"/>
      <c r="E124" s="45"/>
      <c r="F124" s="45"/>
      <c r="G124" s="45"/>
      <c r="H124" s="45"/>
      <c r="I124" s="45"/>
      <c r="J124" s="45"/>
      <c r="K124" s="12"/>
      <c r="L124" s="14">
        <v>0</v>
      </c>
      <c r="M124" s="5"/>
      <c r="N124" s="5"/>
      <c r="O124" s="5"/>
      <c r="P124" s="5"/>
      <c r="Q124" s="5"/>
      <c r="R124" s="5"/>
    </row>
    <row r="125" spans="1:18" s="4" customFormat="1" ht="13.35" customHeight="1" x14ac:dyDescent="0.2">
      <c r="A125" s="28"/>
      <c r="B125" s="15" t="s">
        <v>21</v>
      </c>
      <c r="C125" s="45">
        <v>3950</v>
      </c>
      <c r="D125" s="45">
        <v>400</v>
      </c>
      <c r="E125" s="45">
        <v>3370</v>
      </c>
      <c r="F125" s="45">
        <v>22592</v>
      </c>
      <c r="G125" s="45">
        <v>17934</v>
      </c>
      <c r="H125" s="45">
        <v>325</v>
      </c>
      <c r="I125" s="45">
        <v>1151</v>
      </c>
      <c r="J125" s="45">
        <v>49722</v>
      </c>
      <c r="K125" s="12"/>
      <c r="L125" s="14">
        <v>0</v>
      </c>
      <c r="M125" s="5"/>
      <c r="N125" s="5"/>
      <c r="O125" s="5"/>
      <c r="P125" s="5"/>
      <c r="Q125" s="5"/>
      <c r="R125" s="5"/>
    </row>
    <row r="126" spans="1:18" s="12" customFormat="1" ht="13.35" customHeight="1" x14ac:dyDescent="0.2">
      <c r="A126" s="26"/>
      <c r="B126" s="37"/>
      <c r="C126" s="20"/>
      <c r="D126" s="20"/>
      <c r="E126" s="20"/>
      <c r="F126" s="20"/>
      <c r="G126" s="20"/>
      <c r="H126" s="20"/>
      <c r="I126" s="20"/>
      <c r="J126" s="20"/>
      <c r="L126" s="14">
        <v>0</v>
      </c>
      <c r="M126" s="14"/>
      <c r="N126" s="14"/>
      <c r="O126" s="14"/>
      <c r="P126" s="14"/>
      <c r="Q126" s="14"/>
      <c r="R126" s="14"/>
    </row>
    <row r="127" spans="1:18" s="4" customFormat="1" ht="13.35" customHeight="1" x14ac:dyDescent="0.2">
      <c r="A127" s="26">
        <v>78</v>
      </c>
      <c r="B127" s="36" t="s">
        <v>85</v>
      </c>
      <c r="C127" s="20">
        <v>281</v>
      </c>
      <c r="D127" s="20">
        <v>55</v>
      </c>
      <c r="E127" s="20">
        <v>473</v>
      </c>
      <c r="F127" s="20">
        <v>4777</v>
      </c>
      <c r="G127" s="20">
        <v>4115</v>
      </c>
      <c r="H127" s="20">
        <v>138</v>
      </c>
      <c r="I127" s="20">
        <v>245</v>
      </c>
      <c r="J127" s="5">
        <v>10084</v>
      </c>
      <c r="K127" s="12"/>
      <c r="L127" s="14">
        <v>0</v>
      </c>
      <c r="M127" s="5"/>
      <c r="N127" s="5"/>
      <c r="O127" s="5"/>
      <c r="P127" s="5"/>
      <c r="Q127" s="5"/>
      <c r="R127" s="5"/>
    </row>
    <row r="128" spans="1:18" s="4" customFormat="1" ht="13.35" customHeight="1" x14ac:dyDescent="0.2">
      <c r="A128" s="26">
        <v>788</v>
      </c>
      <c r="B128" s="39" t="s">
        <v>86</v>
      </c>
      <c r="C128" s="20">
        <v>151</v>
      </c>
      <c r="D128" s="20">
        <v>23</v>
      </c>
      <c r="E128" s="20">
        <v>335</v>
      </c>
      <c r="F128" s="20">
        <v>3113</v>
      </c>
      <c r="G128" s="20">
        <v>2080</v>
      </c>
      <c r="H128" s="20">
        <v>17</v>
      </c>
      <c r="I128" s="20">
        <v>159</v>
      </c>
      <c r="J128" s="5">
        <v>5878</v>
      </c>
      <c r="K128" s="12"/>
      <c r="L128" s="14">
        <v>0</v>
      </c>
      <c r="M128" s="5"/>
      <c r="N128" s="5"/>
      <c r="O128" s="5"/>
      <c r="P128" s="5"/>
      <c r="Q128" s="5"/>
      <c r="R128" s="5"/>
    </row>
    <row r="129" spans="1:18" s="4" customFormat="1" ht="13.35" customHeight="1" x14ac:dyDescent="0.2">
      <c r="A129" s="26">
        <v>89</v>
      </c>
      <c r="B129" s="36" t="s">
        <v>87</v>
      </c>
      <c r="C129" s="20">
        <v>423</v>
      </c>
      <c r="D129" s="20">
        <v>69</v>
      </c>
      <c r="E129" s="20">
        <v>804</v>
      </c>
      <c r="F129" s="20">
        <v>4676</v>
      </c>
      <c r="G129" s="20">
        <v>4149</v>
      </c>
      <c r="H129" s="20">
        <v>107</v>
      </c>
      <c r="I129" s="20">
        <v>205</v>
      </c>
      <c r="J129" s="5">
        <v>10433</v>
      </c>
      <c r="K129" s="12"/>
      <c r="L129" s="14">
        <v>0</v>
      </c>
      <c r="M129" s="5"/>
      <c r="N129" s="5"/>
      <c r="O129" s="5"/>
      <c r="P129" s="5"/>
      <c r="Q129" s="5"/>
      <c r="R129" s="5"/>
    </row>
    <row r="130" spans="1:18" s="4" customFormat="1" ht="13.35" customHeight="1" x14ac:dyDescent="0.2">
      <c r="A130" s="26">
        <v>90</v>
      </c>
      <c r="B130" s="36" t="s">
        <v>88</v>
      </c>
      <c r="C130" s="20">
        <v>969</v>
      </c>
      <c r="D130" s="20">
        <v>170</v>
      </c>
      <c r="E130" s="20">
        <v>1240</v>
      </c>
      <c r="F130" s="20">
        <v>6952</v>
      </c>
      <c r="G130" s="20">
        <v>4724</v>
      </c>
      <c r="H130" s="20">
        <v>38</v>
      </c>
      <c r="I130" s="20">
        <v>374</v>
      </c>
      <c r="J130" s="5">
        <v>14467</v>
      </c>
      <c r="K130" s="12"/>
      <c r="L130" s="14">
        <v>0</v>
      </c>
      <c r="M130" s="5"/>
      <c r="N130" s="5"/>
      <c r="O130" s="5"/>
      <c r="P130" s="5"/>
      <c r="Q130" s="5"/>
      <c r="R130" s="5"/>
    </row>
    <row r="131" spans="1:18" s="4" customFormat="1" ht="13.35" customHeight="1" x14ac:dyDescent="0.2">
      <c r="A131" s="26">
        <v>91</v>
      </c>
      <c r="B131" s="36" t="s">
        <v>89</v>
      </c>
      <c r="C131" s="20">
        <v>2126</v>
      </c>
      <c r="D131" s="20">
        <v>83</v>
      </c>
      <c r="E131" s="20">
        <v>518</v>
      </c>
      <c r="F131" s="20">
        <v>3074</v>
      </c>
      <c r="G131" s="20">
        <v>2866</v>
      </c>
      <c r="H131" s="20">
        <v>25</v>
      </c>
      <c r="I131" s="20">
        <v>168</v>
      </c>
      <c r="J131" s="5">
        <v>8860</v>
      </c>
      <c r="K131" s="12"/>
      <c r="L131" s="14">
        <v>0</v>
      </c>
      <c r="M131" s="5"/>
      <c r="N131" s="5"/>
      <c r="O131" s="5"/>
      <c r="P131" s="5"/>
      <c r="Q131" s="5"/>
      <c r="R131" s="5"/>
    </row>
    <row r="132" spans="1:18" s="4" customFormat="1" ht="13.35" customHeight="1" x14ac:dyDescent="0.2">
      <c r="A132" s="27"/>
      <c r="B132" s="36"/>
      <c r="C132" s="45"/>
      <c r="D132" s="45"/>
      <c r="E132" s="45"/>
      <c r="F132" s="45"/>
      <c r="G132" s="45"/>
      <c r="H132" s="45"/>
      <c r="I132" s="45"/>
      <c r="J132" s="45"/>
      <c r="K132" s="12"/>
      <c r="L132" s="14">
        <v>0</v>
      </c>
      <c r="M132" s="5"/>
      <c r="N132" s="5"/>
      <c r="O132" s="5"/>
      <c r="P132" s="5"/>
      <c r="Q132" s="5"/>
      <c r="R132" s="5"/>
    </row>
    <row r="133" spans="1:18" s="4" customFormat="1" ht="13.35" customHeight="1" x14ac:dyDescent="0.2">
      <c r="A133" s="28"/>
      <c r="B133" s="15" t="s">
        <v>22</v>
      </c>
      <c r="C133" s="45">
        <v>3268</v>
      </c>
      <c r="D133" s="45">
        <v>237</v>
      </c>
      <c r="E133" s="45">
        <v>200</v>
      </c>
      <c r="F133" s="45">
        <v>1591</v>
      </c>
      <c r="G133" s="45">
        <v>1764</v>
      </c>
      <c r="H133" s="45">
        <v>32</v>
      </c>
      <c r="I133" s="45">
        <v>135</v>
      </c>
      <c r="J133" s="45">
        <v>7227</v>
      </c>
      <c r="K133" s="12"/>
      <c r="L133" s="14">
        <v>0</v>
      </c>
      <c r="M133" s="5"/>
      <c r="N133" s="5"/>
      <c r="O133" s="5"/>
      <c r="P133" s="5"/>
      <c r="Q133" s="5"/>
      <c r="R133" s="5"/>
    </row>
    <row r="134" spans="1:18" s="12" customFormat="1" ht="13.35" customHeight="1" x14ac:dyDescent="0.2">
      <c r="A134" s="26"/>
      <c r="B134" s="38"/>
      <c r="C134" s="20"/>
      <c r="D134" s="20"/>
      <c r="E134" s="20"/>
      <c r="F134" s="20"/>
      <c r="G134" s="20"/>
      <c r="H134" s="20"/>
      <c r="I134" s="20"/>
      <c r="J134" s="20"/>
      <c r="L134" s="14">
        <v>0</v>
      </c>
      <c r="M134" s="14"/>
      <c r="N134" s="14"/>
      <c r="O134" s="14"/>
      <c r="P134" s="14"/>
      <c r="Q134" s="14"/>
      <c r="R134" s="14"/>
    </row>
    <row r="135" spans="1:18" s="4" customFormat="1" ht="13.35" customHeight="1" x14ac:dyDescent="0.2">
      <c r="A135" s="26">
        <v>28</v>
      </c>
      <c r="B135" s="36" t="s">
        <v>90</v>
      </c>
      <c r="C135" s="20">
        <v>1253</v>
      </c>
      <c r="D135" s="20">
        <v>69</v>
      </c>
      <c r="E135" s="20">
        <v>84</v>
      </c>
      <c r="F135" s="20">
        <v>634</v>
      </c>
      <c r="G135" s="20">
        <v>1000</v>
      </c>
      <c r="H135" s="20">
        <v>16</v>
      </c>
      <c r="I135" s="20">
        <v>54</v>
      </c>
      <c r="J135" s="5">
        <v>3110</v>
      </c>
      <c r="K135" s="12"/>
      <c r="L135" s="14">
        <v>0</v>
      </c>
      <c r="M135" s="5"/>
      <c r="N135" s="5"/>
      <c r="O135" s="5"/>
      <c r="P135" s="5"/>
      <c r="Q135" s="5"/>
      <c r="R135" s="5"/>
    </row>
    <row r="136" spans="1:18" s="4" customFormat="1" ht="13.35" customHeight="1" x14ac:dyDescent="0.2">
      <c r="A136" s="26">
        <v>36</v>
      </c>
      <c r="B136" s="36" t="s">
        <v>90</v>
      </c>
      <c r="C136" s="20">
        <v>349</v>
      </c>
      <c r="D136" s="20">
        <v>44</v>
      </c>
      <c r="E136" s="20">
        <v>56</v>
      </c>
      <c r="F136" s="20">
        <v>788</v>
      </c>
      <c r="G136" s="20">
        <v>407</v>
      </c>
      <c r="H136" s="20">
        <v>15</v>
      </c>
      <c r="I136" s="20">
        <v>47</v>
      </c>
      <c r="J136" s="5">
        <v>1706</v>
      </c>
      <c r="K136" s="12"/>
      <c r="L136" s="14">
        <v>0</v>
      </c>
      <c r="M136" s="5"/>
      <c r="N136" s="5"/>
      <c r="O136" s="5"/>
      <c r="P136" s="5"/>
      <c r="Q136" s="5"/>
      <c r="R136" s="5"/>
    </row>
    <row r="137" spans="1:18" s="4" customFormat="1" ht="13.35" customHeight="1" x14ac:dyDescent="0.2">
      <c r="A137" s="28">
        <v>125</v>
      </c>
      <c r="B137" s="36" t="s">
        <v>90</v>
      </c>
      <c r="C137" s="20">
        <v>1666</v>
      </c>
      <c r="D137" s="20">
        <v>124</v>
      </c>
      <c r="E137" s="20">
        <v>60</v>
      </c>
      <c r="F137" s="20">
        <v>169</v>
      </c>
      <c r="G137" s="20">
        <v>357</v>
      </c>
      <c r="H137" s="20">
        <v>1</v>
      </c>
      <c r="I137" s="20">
        <v>34</v>
      </c>
      <c r="J137" s="5">
        <v>2411</v>
      </c>
      <c r="K137" s="12"/>
      <c r="L137" s="14">
        <v>0</v>
      </c>
      <c r="M137" s="5"/>
      <c r="N137" s="5"/>
      <c r="O137" s="5"/>
      <c r="P137" s="5"/>
      <c r="Q137" s="5"/>
      <c r="R137" s="5"/>
    </row>
    <row r="138" spans="1:18" s="9" customFormat="1" ht="13.35" customHeight="1" x14ac:dyDescent="0.2">
      <c r="A138" s="27"/>
      <c r="B138" s="37"/>
      <c r="C138" s="45"/>
      <c r="D138" s="45"/>
      <c r="E138" s="45"/>
      <c r="F138" s="45"/>
      <c r="G138" s="45"/>
      <c r="H138" s="45"/>
      <c r="I138" s="45"/>
      <c r="J138" s="45"/>
      <c r="K138" s="12"/>
      <c r="L138" s="14">
        <v>0</v>
      </c>
      <c r="M138" s="10"/>
      <c r="N138" s="10"/>
      <c r="O138" s="10"/>
      <c r="P138" s="10"/>
      <c r="Q138" s="10"/>
      <c r="R138" s="10"/>
    </row>
    <row r="139" spans="1:18" s="4" customFormat="1" ht="13.35" customHeight="1" x14ac:dyDescent="0.2">
      <c r="A139" s="28"/>
      <c r="B139" s="15" t="s">
        <v>23</v>
      </c>
      <c r="C139" s="45">
        <v>1790</v>
      </c>
      <c r="D139" s="45">
        <v>226</v>
      </c>
      <c r="E139" s="45">
        <v>1254</v>
      </c>
      <c r="F139" s="45">
        <v>6510</v>
      </c>
      <c r="G139" s="45">
        <v>5026</v>
      </c>
      <c r="H139" s="45">
        <v>409</v>
      </c>
      <c r="I139" s="45">
        <v>293</v>
      </c>
      <c r="J139" s="45">
        <v>15508</v>
      </c>
      <c r="K139" s="12"/>
      <c r="L139" s="14">
        <v>0</v>
      </c>
      <c r="M139" s="5"/>
      <c r="N139" s="5"/>
      <c r="O139" s="5"/>
      <c r="P139" s="5"/>
      <c r="Q139" s="5"/>
      <c r="R139" s="5"/>
    </row>
    <row r="140" spans="1:18" s="12" customFormat="1" ht="13.35" customHeight="1" x14ac:dyDescent="0.2">
      <c r="A140" s="28"/>
      <c r="B140" s="15"/>
      <c r="C140" s="45"/>
      <c r="D140" s="45"/>
      <c r="E140" s="45"/>
      <c r="F140" s="45"/>
      <c r="G140" s="45"/>
      <c r="H140" s="45"/>
      <c r="I140" s="45"/>
      <c r="J140" s="45"/>
      <c r="L140" s="14">
        <v>0</v>
      </c>
      <c r="M140" s="14"/>
      <c r="N140" s="14"/>
      <c r="O140" s="14"/>
      <c r="P140" s="14"/>
      <c r="Q140" s="14"/>
      <c r="R140" s="14"/>
    </row>
    <row r="141" spans="1:18" s="4" customFormat="1" ht="13.35" customHeight="1" x14ac:dyDescent="0.2">
      <c r="A141" s="26">
        <v>11</v>
      </c>
      <c r="B141" s="37" t="s">
        <v>109</v>
      </c>
      <c r="C141" s="20"/>
      <c r="D141" s="20"/>
      <c r="E141" s="20"/>
      <c r="F141" s="20"/>
      <c r="G141" s="20"/>
      <c r="H141" s="20"/>
      <c r="I141" s="20"/>
      <c r="J141" s="5"/>
      <c r="K141" s="12"/>
      <c r="L141" s="14">
        <v>0</v>
      </c>
      <c r="M141" s="5"/>
      <c r="N141" s="5"/>
      <c r="O141" s="5"/>
      <c r="P141" s="5"/>
      <c r="Q141" s="5"/>
      <c r="R141" s="5"/>
    </row>
    <row r="142" spans="1:18" s="4" customFormat="1" ht="13.35" customHeight="1" x14ac:dyDescent="0.2">
      <c r="A142" s="26">
        <v>26</v>
      </c>
      <c r="B142" s="36" t="s">
        <v>23</v>
      </c>
      <c r="C142" s="20">
        <v>260</v>
      </c>
      <c r="D142" s="20">
        <v>15</v>
      </c>
      <c r="E142" s="20">
        <v>59</v>
      </c>
      <c r="F142" s="20">
        <v>340</v>
      </c>
      <c r="G142" s="20">
        <v>173</v>
      </c>
      <c r="H142" s="20">
        <v>20</v>
      </c>
      <c r="I142" s="20">
        <v>14</v>
      </c>
      <c r="J142" s="5">
        <v>881</v>
      </c>
      <c r="K142" s="12"/>
      <c r="L142" s="14">
        <v>0</v>
      </c>
      <c r="M142" s="5"/>
      <c r="N142" s="5"/>
      <c r="O142" s="5"/>
      <c r="P142" s="5"/>
      <c r="Q142" s="5"/>
      <c r="R142" s="5"/>
    </row>
    <row r="143" spans="1:18" s="9" customFormat="1" ht="13.35" customHeight="1" x14ac:dyDescent="0.2">
      <c r="A143" s="31">
        <v>39</v>
      </c>
      <c r="B143" s="36" t="s">
        <v>23</v>
      </c>
      <c r="C143" s="20">
        <v>1401</v>
      </c>
      <c r="D143" s="20">
        <v>140</v>
      </c>
      <c r="E143" s="20">
        <v>434</v>
      </c>
      <c r="F143" s="20">
        <v>1818</v>
      </c>
      <c r="G143" s="20">
        <v>1486</v>
      </c>
      <c r="H143" s="20">
        <v>39</v>
      </c>
      <c r="I143" s="20">
        <v>66</v>
      </c>
      <c r="J143" s="5">
        <v>5384</v>
      </c>
      <c r="K143" s="12"/>
      <c r="L143" s="14">
        <v>0</v>
      </c>
      <c r="M143" s="10"/>
      <c r="N143" s="10"/>
      <c r="O143" s="10"/>
      <c r="P143" s="10"/>
      <c r="Q143" s="10"/>
      <c r="R143" s="10"/>
    </row>
    <row r="144" spans="1:18" s="4" customFormat="1" ht="13.35" customHeight="1" x14ac:dyDescent="0.2">
      <c r="A144" s="26">
        <v>126</v>
      </c>
      <c r="B144" s="36" t="s">
        <v>23</v>
      </c>
      <c r="C144" s="20">
        <v>129</v>
      </c>
      <c r="D144" s="20">
        <v>71</v>
      </c>
      <c r="E144" s="20">
        <v>761</v>
      </c>
      <c r="F144" s="20">
        <v>4352</v>
      </c>
      <c r="G144" s="20">
        <v>3367</v>
      </c>
      <c r="H144" s="20">
        <v>350</v>
      </c>
      <c r="I144" s="20">
        <v>213</v>
      </c>
      <c r="J144" s="5">
        <v>9243</v>
      </c>
      <c r="K144" s="12"/>
      <c r="L144" s="14">
        <v>0</v>
      </c>
      <c r="M144" s="5"/>
      <c r="N144" s="5"/>
      <c r="O144" s="5"/>
      <c r="P144" s="5"/>
      <c r="Q144" s="5"/>
      <c r="R144" s="5"/>
    </row>
    <row r="145" spans="1:18" s="9" customFormat="1" ht="13.35" customHeight="1" x14ac:dyDescent="0.2">
      <c r="A145" s="27"/>
      <c r="B145" s="36"/>
      <c r="C145" s="45"/>
      <c r="D145" s="45"/>
      <c r="E145" s="45"/>
      <c r="F145" s="45"/>
      <c r="G145" s="45"/>
      <c r="H145" s="45"/>
      <c r="I145" s="45"/>
      <c r="J145" s="45"/>
      <c r="K145" s="12"/>
      <c r="L145" s="14">
        <v>0</v>
      </c>
      <c r="M145" s="5"/>
      <c r="N145" s="10"/>
      <c r="O145" s="10"/>
      <c r="P145" s="10"/>
      <c r="Q145" s="10"/>
      <c r="R145" s="10"/>
    </row>
    <row r="146" spans="1:18" s="4" customFormat="1" ht="13.35" customHeight="1" x14ac:dyDescent="0.2">
      <c r="A146" s="28"/>
      <c r="B146" s="13" t="s">
        <v>24</v>
      </c>
      <c r="C146" s="45">
        <v>3120</v>
      </c>
      <c r="D146" s="45">
        <v>94</v>
      </c>
      <c r="E146" s="45">
        <v>335</v>
      </c>
      <c r="F146" s="45">
        <v>4791</v>
      </c>
      <c r="G146" s="45">
        <v>3565</v>
      </c>
      <c r="H146" s="45">
        <v>204</v>
      </c>
      <c r="I146" s="45">
        <v>228</v>
      </c>
      <c r="J146" s="45">
        <v>12337</v>
      </c>
      <c r="K146" s="12"/>
      <c r="L146" s="14">
        <v>0</v>
      </c>
      <c r="M146" s="5"/>
      <c r="N146" s="5"/>
      <c r="O146" s="5"/>
      <c r="P146" s="5"/>
      <c r="Q146" s="5"/>
      <c r="R146" s="5"/>
    </row>
    <row r="147" spans="1:18" s="12" customFormat="1" ht="13.35" customHeight="1" x14ac:dyDescent="0.2">
      <c r="A147" s="26"/>
      <c r="B147" s="37"/>
      <c r="C147" s="20"/>
      <c r="D147" s="20"/>
      <c r="E147" s="20"/>
      <c r="F147" s="20"/>
      <c r="G147" s="20"/>
      <c r="H147" s="20"/>
      <c r="I147" s="20"/>
      <c r="J147" s="5"/>
      <c r="L147" s="14">
        <v>0</v>
      </c>
      <c r="M147" s="5"/>
      <c r="N147" s="14"/>
      <c r="O147" s="14"/>
      <c r="P147" s="14"/>
      <c r="Q147" s="14"/>
      <c r="R147" s="14"/>
    </row>
    <row r="148" spans="1:18" s="4" customFormat="1" ht="13.35" customHeight="1" x14ac:dyDescent="0.2">
      <c r="A148" s="28">
        <v>73</v>
      </c>
      <c r="B148" s="36" t="s">
        <v>91</v>
      </c>
      <c r="C148" s="20">
        <v>3120</v>
      </c>
      <c r="D148" s="20">
        <v>94</v>
      </c>
      <c r="E148" s="20">
        <v>335</v>
      </c>
      <c r="F148" s="20">
        <v>4791</v>
      </c>
      <c r="G148" s="20">
        <v>3565</v>
      </c>
      <c r="H148" s="20">
        <v>204</v>
      </c>
      <c r="I148" s="20">
        <v>228</v>
      </c>
      <c r="J148" s="5">
        <v>12337</v>
      </c>
      <c r="K148" s="12"/>
      <c r="L148" s="14">
        <v>0</v>
      </c>
      <c r="M148" s="14"/>
      <c r="N148" s="5"/>
      <c r="O148" s="5"/>
      <c r="P148" s="5"/>
      <c r="Q148" s="5"/>
      <c r="R148" s="5"/>
    </row>
    <row r="149" spans="1:18" s="4" customFormat="1" ht="13.35" customHeight="1" x14ac:dyDescent="0.2">
      <c r="A149" s="27"/>
      <c r="B149" s="37"/>
      <c r="C149" s="45"/>
      <c r="D149" s="45"/>
      <c r="E149" s="45"/>
      <c r="F149" s="45"/>
      <c r="G149" s="45"/>
      <c r="H149" s="45"/>
      <c r="I149" s="45"/>
      <c r="J149" s="45"/>
      <c r="K149" s="12"/>
      <c r="L149" s="14">
        <v>0</v>
      </c>
      <c r="M149" s="5"/>
      <c r="N149" s="5"/>
      <c r="O149" s="5"/>
      <c r="P149" s="5"/>
      <c r="Q149" s="5"/>
      <c r="R149" s="5"/>
    </row>
    <row r="150" spans="1:18" s="4" customFormat="1" ht="13.35" customHeight="1" x14ac:dyDescent="0.2">
      <c r="A150" s="28"/>
      <c r="B150" s="15" t="s">
        <v>25</v>
      </c>
      <c r="C150" s="45">
        <v>4249</v>
      </c>
      <c r="D150" s="45">
        <v>216</v>
      </c>
      <c r="E150" s="45">
        <v>1549</v>
      </c>
      <c r="F150" s="45">
        <v>10858</v>
      </c>
      <c r="G150" s="45">
        <v>9687</v>
      </c>
      <c r="H150" s="45">
        <v>261</v>
      </c>
      <c r="I150" s="45">
        <v>458</v>
      </c>
      <c r="J150" s="45">
        <v>27278</v>
      </c>
      <c r="K150" s="12"/>
      <c r="L150" s="14">
        <v>0</v>
      </c>
      <c r="M150" s="5"/>
      <c r="N150" s="5"/>
      <c r="O150" s="5"/>
      <c r="P150" s="5"/>
      <c r="Q150" s="5"/>
      <c r="R150" s="5"/>
    </row>
    <row r="151" spans="1:18" s="12" customFormat="1" ht="13.35" customHeight="1" x14ac:dyDescent="0.2">
      <c r="A151" s="26"/>
      <c r="B151" s="38"/>
      <c r="C151" s="20"/>
      <c r="D151" s="20"/>
      <c r="E151" s="20"/>
      <c r="F151" s="20"/>
      <c r="G151" s="20"/>
      <c r="H151" s="20"/>
      <c r="I151" s="20"/>
      <c r="J151" s="5"/>
      <c r="L151" s="14">
        <v>0</v>
      </c>
      <c r="M151" s="14"/>
      <c r="N151" s="14"/>
      <c r="O151" s="14"/>
      <c r="P151" s="14"/>
      <c r="Q151" s="14"/>
      <c r="R151" s="14"/>
    </row>
    <row r="152" spans="1:18" s="4" customFormat="1" ht="13.35" customHeight="1" x14ac:dyDescent="0.2">
      <c r="A152" s="26">
        <v>32</v>
      </c>
      <c r="B152" s="36" t="s">
        <v>25</v>
      </c>
      <c r="C152" s="20">
        <v>1345</v>
      </c>
      <c r="D152" s="20">
        <v>97</v>
      </c>
      <c r="E152" s="20">
        <v>313</v>
      </c>
      <c r="F152" s="20">
        <v>2736</v>
      </c>
      <c r="G152" s="20">
        <v>1541</v>
      </c>
      <c r="H152" s="20">
        <v>137</v>
      </c>
      <c r="I152" s="20">
        <v>110</v>
      </c>
      <c r="J152" s="5">
        <v>6279</v>
      </c>
      <c r="K152" s="12"/>
      <c r="L152" s="14">
        <v>0</v>
      </c>
      <c r="M152" s="5"/>
      <c r="N152" s="5"/>
      <c r="O152" s="5"/>
      <c r="P152" s="5"/>
      <c r="Q152" s="5"/>
      <c r="R152" s="5"/>
    </row>
    <row r="153" spans="1:18" s="4" customFormat="1" ht="13.35" customHeight="1" x14ac:dyDescent="0.2">
      <c r="A153" s="26">
        <v>54</v>
      </c>
      <c r="B153" s="36" t="s">
        <v>92</v>
      </c>
      <c r="C153" s="20">
        <v>2811</v>
      </c>
      <c r="D153" s="20">
        <v>101</v>
      </c>
      <c r="E153" s="20">
        <v>580</v>
      </c>
      <c r="F153" s="20">
        <v>4794</v>
      </c>
      <c r="G153" s="20">
        <v>3937</v>
      </c>
      <c r="H153" s="20">
        <v>74</v>
      </c>
      <c r="I153" s="20">
        <v>158</v>
      </c>
      <c r="J153" s="5">
        <v>12455</v>
      </c>
      <c r="K153" s="12"/>
      <c r="L153" s="14">
        <v>0</v>
      </c>
      <c r="M153" s="5"/>
      <c r="N153" s="5"/>
      <c r="O153" s="5"/>
      <c r="P153" s="5"/>
      <c r="Q153" s="5"/>
      <c r="R153" s="5"/>
    </row>
    <row r="154" spans="1:18" s="4" customFormat="1" ht="13.35" customHeight="1" x14ac:dyDescent="0.2">
      <c r="A154" s="28">
        <v>82</v>
      </c>
      <c r="B154" s="36" t="s">
        <v>25</v>
      </c>
      <c r="C154" s="20">
        <v>93</v>
      </c>
      <c r="D154" s="20">
        <v>18</v>
      </c>
      <c r="E154" s="20">
        <v>656</v>
      </c>
      <c r="F154" s="20">
        <v>3328</v>
      </c>
      <c r="G154" s="20">
        <v>4209</v>
      </c>
      <c r="H154" s="20">
        <v>50</v>
      </c>
      <c r="I154" s="20">
        <v>190</v>
      </c>
      <c r="J154" s="5">
        <v>8544</v>
      </c>
      <c r="K154" s="12"/>
      <c r="L154" s="14">
        <v>0</v>
      </c>
      <c r="M154" s="5"/>
      <c r="N154" s="5"/>
      <c r="O154" s="5"/>
      <c r="P154" s="5"/>
      <c r="Q154" s="5"/>
      <c r="R154" s="5"/>
    </row>
    <row r="155" spans="1:18" s="4" customFormat="1" ht="13.35" customHeight="1" x14ac:dyDescent="0.2">
      <c r="A155" s="27"/>
      <c r="B155" s="37"/>
      <c r="C155" s="45"/>
      <c r="D155" s="45"/>
      <c r="E155" s="45"/>
      <c r="F155" s="45"/>
      <c r="G155" s="45"/>
      <c r="H155" s="45"/>
      <c r="I155" s="45"/>
      <c r="J155" s="45"/>
      <c r="K155" s="12"/>
      <c r="L155" s="14">
        <v>0</v>
      </c>
      <c r="M155" s="5"/>
      <c r="N155" s="5"/>
      <c r="O155" s="5"/>
      <c r="P155" s="5"/>
      <c r="Q155" s="5"/>
      <c r="R155" s="5"/>
    </row>
    <row r="156" spans="1:18" s="4" customFormat="1" ht="13.35" customHeight="1" x14ac:dyDescent="0.2">
      <c r="A156" s="28"/>
      <c r="B156" s="15" t="s">
        <v>26</v>
      </c>
      <c r="C156" s="45">
        <v>10501</v>
      </c>
      <c r="D156" s="45">
        <v>431</v>
      </c>
      <c r="E156" s="45">
        <v>2064</v>
      </c>
      <c r="F156" s="45">
        <v>8695</v>
      </c>
      <c r="G156" s="45">
        <v>5294</v>
      </c>
      <c r="H156" s="45">
        <v>258</v>
      </c>
      <c r="I156" s="45">
        <v>727</v>
      </c>
      <c r="J156" s="45">
        <v>27970</v>
      </c>
      <c r="K156" s="12"/>
      <c r="L156" s="14">
        <v>0</v>
      </c>
      <c r="M156" s="5"/>
      <c r="N156" s="5"/>
      <c r="O156" s="5"/>
      <c r="P156" s="5"/>
      <c r="Q156" s="5"/>
      <c r="R156" s="5"/>
    </row>
    <row r="157" spans="1:18" s="12" customFormat="1" ht="13.35" customHeight="1" x14ac:dyDescent="0.2">
      <c r="A157" s="26"/>
      <c r="B157" s="38"/>
      <c r="C157" s="20"/>
      <c r="D157" s="20"/>
      <c r="E157" s="20"/>
      <c r="F157" s="20"/>
      <c r="G157" s="20"/>
      <c r="H157" s="20"/>
      <c r="I157" s="20"/>
      <c r="J157" s="20"/>
      <c r="L157" s="14">
        <v>0</v>
      </c>
      <c r="M157" s="14"/>
      <c r="N157" s="14"/>
      <c r="O157" s="14"/>
      <c r="P157" s="14"/>
      <c r="Q157" s="14"/>
      <c r="R157" s="14"/>
    </row>
    <row r="158" spans="1:18" s="4" customFormat="1" ht="13.35" customHeight="1" x14ac:dyDescent="0.2">
      <c r="A158" s="28">
        <v>25</v>
      </c>
      <c r="B158" s="36" t="s">
        <v>93</v>
      </c>
      <c r="C158" s="20">
        <v>10501</v>
      </c>
      <c r="D158" s="20">
        <v>431</v>
      </c>
      <c r="E158" s="20">
        <v>2064</v>
      </c>
      <c r="F158" s="20">
        <v>8695</v>
      </c>
      <c r="G158" s="20">
        <v>5294</v>
      </c>
      <c r="H158" s="20">
        <v>258</v>
      </c>
      <c r="I158" s="20">
        <v>727</v>
      </c>
      <c r="J158" s="5">
        <v>27970</v>
      </c>
      <c r="K158" s="12"/>
      <c r="L158" s="14">
        <v>0</v>
      </c>
      <c r="M158" s="5"/>
      <c r="N158" s="5"/>
      <c r="O158" s="5"/>
      <c r="P158" s="5"/>
      <c r="Q158" s="5"/>
      <c r="R158" s="5"/>
    </row>
    <row r="159" spans="1:18" s="4" customFormat="1" ht="13.35" customHeight="1" x14ac:dyDescent="0.2">
      <c r="A159" s="27"/>
      <c r="B159" s="37"/>
      <c r="C159" s="45"/>
      <c r="D159" s="45"/>
      <c r="E159" s="45"/>
      <c r="F159" s="45"/>
      <c r="G159" s="45"/>
      <c r="H159" s="45"/>
      <c r="I159" s="45"/>
      <c r="J159" s="45"/>
      <c r="K159" s="12"/>
      <c r="L159" s="14">
        <v>0</v>
      </c>
      <c r="M159" s="5"/>
      <c r="N159" s="5"/>
      <c r="O159" s="5"/>
      <c r="P159" s="5"/>
      <c r="Q159" s="5"/>
      <c r="R159" s="5"/>
    </row>
    <row r="160" spans="1:18" s="4" customFormat="1" ht="13.35" customHeight="1" x14ac:dyDescent="0.2">
      <c r="A160" s="28"/>
      <c r="B160" s="15" t="s">
        <v>27</v>
      </c>
      <c r="C160" s="45">
        <v>16330</v>
      </c>
      <c r="D160" s="45">
        <v>353</v>
      </c>
      <c r="E160" s="45">
        <v>466</v>
      </c>
      <c r="F160" s="45">
        <v>2092</v>
      </c>
      <c r="G160" s="45">
        <v>1542</v>
      </c>
      <c r="H160" s="45">
        <v>15</v>
      </c>
      <c r="I160" s="45">
        <v>122</v>
      </c>
      <c r="J160" s="45">
        <v>20920</v>
      </c>
      <c r="K160" s="12"/>
      <c r="L160" s="14">
        <v>0</v>
      </c>
      <c r="M160" s="5"/>
      <c r="N160" s="5"/>
      <c r="O160" s="5"/>
      <c r="P160" s="5"/>
      <c r="Q160" s="5"/>
      <c r="R160" s="5"/>
    </row>
    <row r="161" spans="1:18" s="12" customFormat="1" ht="13.35" customHeight="1" x14ac:dyDescent="0.2">
      <c r="A161" s="26"/>
      <c r="B161" s="38"/>
      <c r="C161" s="20"/>
      <c r="D161" s="20"/>
      <c r="E161" s="20"/>
      <c r="F161" s="20"/>
      <c r="G161" s="20"/>
      <c r="H161" s="20"/>
      <c r="I161" s="20"/>
      <c r="J161" s="20"/>
      <c r="L161" s="14">
        <v>0</v>
      </c>
      <c r="M161" s="14"/>
      <c r="N161" s="14"/>
      <c r="O161" s="14"/>
      <c r="P161" s="14"/>
      <c r="Q161" s="14"/>
      <c r="R161" s="14"/>
    </row>
    <row r="162" spans="1:18" s="4" customFormat="1" ht="13.35" customHeight="1" x14ac:dyDescent="0.2">
      <c r="A162" s="26">
        <v>31</v>
      </c>
      <c r="B162" s="36" t="s">
        <v>27</v>
      </c>
      <c r="C162" s="20">
        <v>4757</v>
      </c>
      <c r="D162" s="20">
        <v>173</v>
      </c>
      <c r="E162" s="20">
        <v>243</v>
      </c>
      <c r="F162" s="20">
        <v>852</v>
      </c>
      <c r="G162" s="20">
        <v>460</v>
      </c>
      <c r="H162" s="20">
        <v>1</v>
      </c>
      <c r="I162" s="20">
        <v>44</v>
      </c>
      <c r="J162" s="5">
        <v>6530</v>
      </c>
      <c r="K162" s="12"/>
      <c r="L162" s="14">
        <v>0</v>
      </c>
      <c r="M162" s="5"/>
      <c r="N162" s="5"/>
      <c r="O162" s="5"/>
      <c r="P162" s="5"/>
      <c r="Q162" s="5"/>
      <c r="R162" s="5"/>
    </row>
    <row r="163" spans="1:18" s="4" customFormat="1" ht="13.35" customHeight="1" x14ac:dyDescent="0.2">
      <c r="A163" s="26">
        <v>46</v>
      </c>
      <c r="B163" s="36" t="s">
        <v>94</v>
      </c>
      <c r="C163" s="20">
        <v>8597</v>
      </c>
      <c r="D163" s="20">
        <v>108</v>
      </c>
      <c r="E163" s="20">
        <v>195</v>
      </c>
      <c r="F163" s="20">
        <v>628</v>
      </c>
      <c r="G163" s="20">
        <v>827</v>
      </c>
      <c r="H163" s="20">
        <v>1</v>
      </c>
      <c r="I163" s="20">
        <v>58</v>
      </c>
      <c r="J163" s="5">
        <v>10414</v>
      </c>
      <c r="K163" s="12"/>
      <c r="L163" s="14">
        <v>0</v>
      </c>
      <c r="M163" s="5"/>
      <c r="N163" s="5"/>
      <c r="O163" s="5"/>
      <c r="P163" s="5"/>
      <c r="Q163" s="5"/>
      <c r="R163" s="5"/>
    </row>
    <row r="164" spans="1:18" s="4" customFormat="1" ht="13.35" customHeight="1" x14ac:dyDescent="0.2">
      <c r="A164" s="28">
        <v>127</v>
      </c>
      <c r="B164" s="36" t="s">
        <v>27</v>
      </c>
      <c r="C164" s="20">
        <v>2976</v>
      </c>
      <c r="D164" s="20">
        <v>72</v>
      </c>
      <c r="E164" s="20">
        <v>28</v>
      </c>
      <c r="F164" s="20">
        <v>612</v>
      </c>
      <c r="G164" s="20">
        <v>255</v>
      </c>
      <c r="H164" s="20">
        <v>13</v>
      </c>
      <c r="I164" s="20">
        <v>20</v>
      </c>
      <c r="J164" s="5">
        <v>3976</v>
      </c>
      <c r="K164" s="12"/>
      <c r="L164" s="14">
        <v>0</v>
      </c>
      <c r="M164" s="5"/>
      <c r="N164" s="5"/>
      <c r="O164" s="5"/>
      <c r="P164" s="5"/>
      <c r="Q164" s="5"/>
      <c r="R164" s="5"/>
    </row>
    <row r="165" spans="1:18" s="4" customFormat="1" ht="13.35" customHeight="1" x14ac:dyDescent="0.2">
      <c r="A165" s="27"/>
      <c r="B165" s="37"/>
      <c r="C165" s="45"/>
      <c r="D165" s="45"/>
      <c r="E165" s="45"/>
      <c r="F165" s="45"/>
      <c r="G165" s="45"/>
      <c r="H165" s="45"/>
      <c r="I165" s="45"/>
      <c r="J165" s="45"/>
      <c r="K165" s="12"/>
      <c r="L165" s="14">
        <v>0</v>
      </c>
      <c r="N165" s="5"/>
      <c r="O165" s="5"/>
      <c r="P165" s="5"/>
      <c r="Q165" s="5"/>
      <c r="R165" s="5"/>
    </row>
    <row r="166" spans="1:18" s="4" customFormat="1" ht="13.35" customHeight="1" x14ac:dyDescent="0.2">
      <c r="A166" s="28"/>
      <c r="B166" s="15" t="s">
        <v>28</v>
      </c>
      <c r="C166" s="45">
        <v>1937</v>
      </c>
      <c r="D166" s="45">
        <v>38</v>
      </c>
      <c r="E166" s="45">
        <v>509</v>
      </c>
      <c r="F166" s="45">
        <v>3883</v>
      </c>
      <c r="G166" s="45">
        <v>4486</v>
      </c>
      <c r="H166" s="45">
        <v>46</v>
      </c>
      <c r="I166" s="45">
        <v>20375</v>
      </c>
      <c r="J166" s="45">
        <v>31274</v>
      </c>
      <c r="K166" s="12"/>
      <c r="L166" s="14">
        <v>0</v>
      </c>
      <c r="N166" s="5"/>
      <c r="O166" s="5"/>
      <c r="P166" s="5"/>
      <c r="Q166" s="5"/>
      <c r="R166" s="5"/>
    </row>
    <row r="167" spans="1:18" s="12" customFormat="1" ht="13.35" customHeight="1" x14ac:dyDescent="0.2">
      <c r="A167" s="26"/>
      <c r="B167" s="38"/>
      <c r="C167" s="20"/>
      <c r="D167" s="20"/>
      <c r="E167" s="20"/>
      <c r="F167" s="20"/>
      <c r="G167" s="20"/>
      <c r="H167" s="20"/>
      <c r="I167" s="20"/>
      <c r="J167" s="20"/>
      <c r="L167" s="14">
        <v>0</v>
      </c>
      <c r="N167" s="14"/>
      <c r="O167" s="14"/>
      <c r="P167" s="14"/>
      <c r="Q167" s="14"/>
      <c r="R167" s="14"/>
    </row>
    <row r="168" spans="1:18" s="4" customFormat="1" ht="13.35" customHeight="1" x14ac:dyDescent="0.2">
      <c r="A168" s="28">
        <v>40</v>
      </c>
      <c r="B168" s="36" t="s">
        <v>95</v>
      </c>
      <c r="C168" s="20">
        <v>1861</v>
      </c>
      <c r="D168" s="20">
        <v>6</v>
      </c>
      <c r="E168" s="20">
        <v>14</v>
      </c>
      <c r="F168" s="20">
        <v>292</v>
      </c>
      <c r="G168" s="20">
        <v>299</v>
      </c>
      <c r="H168" s="20">
        <v>10</v>
      </c>
      <c r="I168" s="20">
        <v>20019</v>
      </c>
      <c r="J168" s="5">
        <v>22501</v>
      </c>
      <c r="K168" s="12"/>
      <c r="L168" s="14">
        <v>0</v>
      </c>
      <c r="N168" s="5"/>
      <c r="O168" s="5"/>
      <c r="P168" s="5"/>
      <c r="Q168" s="5"/>
      <c r="R168" s="5"/>
    </row>
    <row r="169" spans="1:18" s="4" customFormat="1" ht="13.35" customHeight="1" x14ac:dyDescent="0.2">
      <c r="A169" s="28">
        <v>3</v>
      </c>
      <c r="B169" s="35" t="s">
        <v>96</v>
      </c>
      <c r="C169" s="20">
        <v>76</v>
      </c>
      <c r="D169" s="20">
        <v>32</v>
      </c>
      <c r="E169" s="20">
        <v>495</v>
      </c>
      <c r="F169" s="20">
        <v>3591</v>
      </c>
      <c r="G169" s="20">
        <v>4187</v>
      </c>
      <c r="H169" s="20">
        <v>36</v>
      </c>
      <c r="I169" s="20">
        <v>356</v>
      </c>
      <c r="J169" s="5">
        <v>8773</v>
      </c>
      <c r="K169" s="12"/>
      <c r="L169" s="14">
        <v>0</v>
      </c>
      <c r="N169" s="5"/>
      <c r="O169" s="5"/>
      <c r="P169" s="5"/>
      <c r="Q169" s="5"/>
      <c r="R169" s="5"/>
    </row>
    <row r="170" spans="1:18" s="4" customFormat="1" ht="13.35" customHeight="1" x14ac:dyDescent="0.2">
      <c r="A170" s="27"/>
      <c r="B170" s="35"/>
      <c r="C170" s="45"/>
      <c r="D170" s="45"/>
      <c r="E170" s="45"/>
      <c r="F170" s="45"/>
      <c r="G170" s="45"/>
      <c r="H170" s="45"/>
      <c r="I170" s="45"/>
      <c r="J170" s="45"/>
      <c r="K170" s="12"/>
      <c r="L170" s="14">
        <v>0</v>
      </c>
      <c r="M170" s="5"/>
      <c r="N170" s="5"/>
      <c r="O170" s="5"/>
      <c r="P170" s="5"/>
      <c r="Q170" s="5"/>
      <c r="R170" s="5"/>
    </row>
    <row r="171" spans="1:18" s="4" customFormat="1" ht="13.35" customHeight="1" x14ac:dyDescent="0.2">
      <c r="A171" s="28"/>
      <c r="B171" s="15" t="s">
        <v>29</v>
      </c>
      <c r="C171" s="45">
        <v>2473</v>
      </c>
      <c r="D171" s="45">
        <v>126</v>
      </c>
      <c r="E171" s="45">
        <v>398</v>
      </c>
      <c r="F171" s="45">
        <v>2726</v>
      </c>
      <c r="G171" s="45">
        <v>2941</v>
      </c>
      <c r="H171" s="45">
        <v>89</v>
      </c>
      <c r="I171" s="45">
        <v>176</v>
      </c>
      <c r="J171" s="45">
        <v>8929</v>
      </c>
      <c r="K171" s="12"/>
      <c r="L171" s="14">
        <v>0</v>
      </c>
      <c r="M171" s="5"/>
      <c r="N171" s="5"/>
      <c r="O171" s="5"/>
      <c r="P171" s="5"/>
      <c r="Q171" s="5"/>
      <c r="R171" s="5"/>
    </row>
    <row r="172" spans="1:18" s="12" customFormat="1" ht="13.35" customHeight="1" x14ac:dyDescent="0.2">
      <c r="A172" s="26"/>
      <c r="B172" s="38"/>
      <c r="C172" s="20"/>
      <c r="D172" s="20"/>
      <c r="E172" s="20"/>
      <c r="F172" s="20"/>
      <c r="G172" s="20"/>
      <c r="H172" s="20"/>
      <c r="I172" s="20"/>
      <c r="J172" s="5"/>
      <c r="L172" s="14">
        <v>0</v>
      </c>
      <c r="M172" s="14"/>
      <c r="N172" s="14"/>
      <c r="O172" s="14"/>
      <c r="P172" s="14"/>
      <c r="Q172" s="14"/>
      <c r="R172" s="14"/>
    </row>
    <row r="173" spans="1:18" s="4" customFormat="1" ht="13.35" customHeight="1" x14ac:dyDescent="0.2">
      <c r="A173" s="26">
        <v>24</v>
      </c>
      <c r="B173" s="36" t="s">
        <v>97</v>
      </c>
      <c r="C173" s="20">
        <v>252</v>
      </c>
      <c r="D173" s="20">
        <v>40</v>
      </c>
      <c r="E173" s="20">
        <v>201</v>
      </c>
      <c r="F173" s="20">
        <v>1659</v>
      </c>
      <c r="G173" s="20">
        <v>1621</v>
      </c>
      <c r="H173" s="20">
        <v>64</v>
      </c>
      <c r="I173" s="20">
        <v>105</v>
      </c>
      <c r="J173" s="5">
        <v>3942</v>
      </c>
      <c r="K173" s="12"/>
      <c r="L173" s="14">
        <v>0</v>
      </c>
      <c r="M173" s="5"/>
      <c r="N173" s="5"/>
      <c r="O173" s="5"/>
      <c r="P173" s="5"/>
      <c r="Q173" s="5"/>
      <c r="R173" s="5"/>
    </row>
    <row r="174" spans="1:18" s="4" customFormat="1" ht="13.35" customHeight="1" x14ac:dyDescent="0.2">
      <c r="A174" s="26">
        <v>27</v>
      </c>
      <c r="B174" s="36" t="s">
        <v>98</v>
      </c>
      <c r="C174" s="20">
        <v>2221</v>
      </c>
      <c r="D174" s="20">
        <v>86</v>
      </c>
      <c r="E174" s="20">
        <v>197</v>
      </c>
      <c r="F174" s="20">
        <v>1067</v>
      </c>
      <c r="G174" s="20">
        <v>1320</v>
      </c>
      <c r="H174" s="20">
        <v>25</v>
      </c>
      <c r="I174" s="20">
        <v>71</v>
      </c>
      <c r="J174" s="5">
        <v>4987</v>
      </c>
      <c r="K174" s="12"/>
      <c r="L174" s="14">
        <v>0</v>
      </c>
      <c r="M174" s="5"/>
      <c r="N174" s="5"/>
      <c r="O174" s="5"/>
      <c r="P174" s="5"/>
      <c r="Q174" s="5"/>
      <c r="R174" s="5"/>
    </row>
    <row r="175" spans="1:18" s="4" customFormat="1" ht="13.35" customHeight="1" x14ac:dyDescent="0.2">
      <c r="A175" s="27"/>
      <c r="B175" s="36"/>
      <c r="C175" s="45"/>
      <c r="D175" s="45"/>
      <c r="E175" s="45"/>
      <c r="F175" s="45"/>
      <c r="G175" s="45"/>
      <c r="H175" s="45"/>
      <c r="I175" s="45"/>
      <c r="J175" s="45"/>
      <c r="K175" s="12"/>
      <c r="L175" s="14">
        <v>0</v>
      </c>
      <c r="M175" s="5"/>
      <c r="N175" s="5"/>
      <c r="O175" s="5"/>
      <c r="P175" s="5"/>
      <c r="Q175" s="5"/>
      <c r="R175" s="5"/>
    </row>
    <row r="176" spans="1:18" s="4" customFormat="1" ht="13.35" customHeight="1" x14ac:dyDescent="0.2">
      <c r="A176" s="28"/>
      <c r="B176" s="15" t="s">
        <v>30</v>
      </c>
      <c r="C176" s="45">
        <v>27</v>
      </c>
      <c r="D176" s="45">
        <v>14</v>
      </c>
      <c r="E176" s="45">
        <v>319</v>
      </c>
      <c r="F176" s="45">
        <v>2919</v>
      </c>
      <c r="G176" s="45">
        <v>2104</v>
      </c>
      <c r="H176" s="45">
        <v>119</v>
      </c>
      <c r="I176" s="45">
        <v>172</v>
      </c>
      <c r="J176" s="45">
        <v>5674</v>
      </c>
      <c r="K176" s="12"/>
      <c r="L176" s="14">
        <v>0</v>
      </c>
      <c r="M176" s="5"/>
      <c r="N176" s="5"/>
      <c r="O176" s="5"/>
      <c r="P176" s="5"/>
      <c r="Q176" s="5"/>
      <c r="R176" s="5"/>
    </row>
    <row r="177" spans="1:18" s="12" customFormat="1" ht="13.35" customHeight="1" x14ac:dyDescent="0.2">
      <c r="A177" s="26"/>
      <c r="B177" s="37"/>
      <c r="C177" s="20"/>
      <c r="D177" s="20"/>
      <c r="E177" s="20"/>
      <c r="F177" s="20"/>
      <c r="G177" s="20"/>
      <c r="H177" s="20"/>
      <c r="I177" s="20"/>
      <c r="J177" s="5"/>
      <c r="L177" s="14">
        <v>0</v>
      </c>
      <c r="M177" s="14"/>
      <c r="N177" s="14"/>
      <c r="O177" s="14"/>
      <c r="P177" s="14"/>
      <c r="Q177" s="14"/>
      <c r="R177" s="14"/>
    </row>
    <row r="178" spans="1:18" s="4" customFormat="1" ht="13.35" customHeight="1" x14ac:dyDescent="0.2">
      <c r="A178" s="28">
        <v>64</v>
      </c>
      <c r="B178" s="36" t="s">
        <v>99</v>
      </c>
      <c r="C178" s="20">
        <v>27</v>
      </c>
      <c r="D178" s="20">
        <v>14</v>
      </c>
      <c r="E178" s="20">
        <v>319</v>
      </c>
      <c r="F178" s="20">
        <v>2919</v>
      </c>
      <c r="G178" s="20">
        <v>2104</v>
      </c>
      <c r="H178" s="20">
        <v>119</v>
      </c>
      <c r="I178" s="20">
        <v>172</v>
      </c>
      <c r="J178" s="5">
        <v>5674</v>
      </c>
      <c r="K178" s="12"/>
      <c r="L178" s="14">
        <v>0</v>
      </c>
      <c r="M178" s="5"/>
      <c r="N178" s="5"/>
      <c r="O178" s="5"/>
      <c r="P178" s="5"/>
      <c r="Q178" s="5"/>
      <c r="R178" s="5"/>
    </row>
    <row r="179" spans="1:18" s="4" customFormat="1" ht="13.35" customHeight="1" x14ac:dyDescent="0.2">
      <c r="A179" s="27"/>
      <c r="B179" s="37"/>
      <c r="C179" s="45"/>
      <c r="D179" s="45"/>
      <c r="E179" s="45"/>
      <c r="F179" s="45"/>
      <c r="G179" s="45"/>
      <c r="H179" s="45"/>
      <c r="I179" s="45"/>
      <c r="J179" s="14"/>
      <c r="K179" s="12"/>
      <c r="L179" s="14">
        <v>0</v>
      </c>
      <c r="M179" s="5"/>
      <c r="N179" s="5"/>
      <c r="O179" s="5"/>
      <c r="P179" s="5"/>
      <c r="Q179" s="5"/>
      <c r="R179" s="5"/>
    </row>
    <row r="180" spans="1:18" s="4" customFormat="1" ht="13.35" customHeight="1" x14ac:dyDescent="0.2">
      <c r="A180" s="28"/>
      <c r="B180" s="15" t="s">
        <v>31</v>
      </c>
      <c r="C180" s="45">
        <v>5246</v>
      </c>
      <c r="D180" s="45">
        <v>191</v>
      </c>
      <c r="E180" s="45">
        <v>449</v>
      </c>
      <c r="F180" s="45">
        <v>2510</v>
      </c>
      <c r="G180" s="45">
        <v>2350</v>
      </c>
      <c r="H180" s="45">
        <v>52</v>
      </c>
      <c r="I180" s="45">
        <v>211</v>
      </c>
      <c r="J180" s="45">
        <v>11009</v>
      </c>
      <c r="K180" s="12"/>
      <c r="L180" s="14">
        <v>0</v>
      </c>
      <c r="M180" s="5"/>
      <c r="N180" s="5"/>
      <c r="O180" s="5"/>
      <c r="P180" s="5"/>
      <c r="Q180" s="5"/>
      <c r="R180" s="5"/>
    </row>
    <row r="181" spans="1:18" s="12" customFormat="1" ht="13.35" customHeight="1" x14ac:dyDescent="0.2">
      <c r="A181" s="26"/>
      <c r="B181" s="37"/>
      <c r="C181" s="20"/>
      <c r="D181" s="20"/>
      <c r="E181" s="20"/>
      <c r="F181" s="20"/>
      <c r="G181" s="20"/>
      <c r="H181" s="20"/>
      <c r="I181" s="20"/>
      <c r="J181" s="5"/>
      <c r="L181" s="14">
        <v>0</v>
      </c>
      <c r="M181" s="14"/>
      <c r="N181" s="14"/>
      <c r="O181" s="14"/>
      <c r="P181" s="14"/>
      <c r="Q181" s="14"/>
      <c r="R181" s="14"/>
    </row>
    <row r="182" spans="1:18" s="4" customFormat="1" ht="13.35" customHeight="1" x14ac:dyDescent="0.2">
      <c r="A182" s="26">
        <v>19</v>
      </c>
      <c r="B182" s="36" t="s">
        <v>100</v>
      </c>
      <c r="C182" s="20">
        <v>1311</v>
      </c>
      <c r="D182" s="20">
        <v>23</v>
      </c>
      <c r="E182" s="20">
        <v>50</v>
      </c>
      <c r="F182" s="20">
        <v>541</v>
      </c>
      <c r="G182" s="20">
        <v>453</v>
      </c>
      <c r="H182" s="20">
        <v>0</v>
      </c>
      <c r="I182" s="20">
        <v>31</v>
      </c>
      <c r="J182" s="5">
        <v>2409</v>
      </c>
      <c r="K182" s="12"/>
      <c r="L182" s="14">
        <v>0</v>
      </c>
      <c r="M182" s="5"/>
      <c r="N182" s="5"/>
      <c r="O182" s="5"/>
      <c r="P182" s="5"/>
      <c r="Q182" s="5"/>
      <c r="R182" s="5"/>
    </row>
    <row r="183" spans="1:18" s="9" customFormat="1" ht="13.35" customHeight="1" x14ac:dyDescent="0.2">
      <c r="A183" s="26">
        <v>69</v>
      </c>
      <c r="B183" s="36" t="s">
        <v>101</v>
      </c>
      <c r="C183" s="20">
        <v>619</v>
      </c>
      <c r="D183" s="20">
        <v>9</v>
      </c>
      <c r="E183" s="20">
        <v>9</v>
      </c>
      <c r="F183" s="20">
        <v>189</v>
      </c>
      <c r="G183" s="20">
        <v>161</v>
      </c>
      <c r="H183" s="20">
        <v>0</v>
      </c>
      <c r="I183" s="20">
        <v>5</v>
      </c>
      <c r="J183" s="5">
        <v>992</v>
      </c>
      <c r="K183" s="12"/>
      <c r="L183" s="14">
        <v>0</v>
      </c>
      <c r="M183" s="10"/>
      <c r="N183" s="10"/>
      <c r="O183" s="10"/>
      <c r="P183" s="10"/>
      <c r="Q183" s="10"/>
      <c r="R183" s="10"/>
    </row>
    <row r="184" spans="1:18" s="4" customFormat="1" ht="13.35" customHeight="1" x14ac:dyDescent="0.2">
      <c r="A184" s="26">
        <v>99</v>
      </c>
      <c r="B184" s="36" t="s">
        <v>102</v>
      </c>
      <c r="C184" s="20">
        <v>1637</v>
      </c>
      <c r="D184" s="20">
        <v>129</v>
      </c>
      <c r="E184" s="20">
        <v>335</v>
      </c>
      <c r="F184" s="20">
        <v>1389</v>
      </c>
      <c r="G184" s="20">
        <v>1371</v>
      </c>
      <c r="H184" s="20">
        <v>51</v>
      </c>
      <c r="I184" s="20">
        <v>152</v>
      </c>
      <c r="J184" s="5">
        <v>5064</v>
      </c>
      <c r="K184" s="12"/>
      <c r="L184" s="14">
        <v>0</v>
      </c>
      <c r="M184" s="5"/>
      <c r="N184" s="5"/>
      <c r="O184" s="5"/>
      <c r="P184" s="5"/>
      <c r="Q184" s="5"/>
      <c r="R184" s="5"/>
    </row>
    <row r="185" spans="1:18" s="4" customFormat="1" ht="13.35" customHeight="1" x14ac:dyDescent="0.2">
      <c r="A185" s="28">
        <v>106</v>
      </c>
      <c r="B185" s="39" t="s">
        <v>103</v>
      </c>
      <c r="C185" s="20">
        <v>1679</v>
      </c>
      <c r="D185" s="20">
        <v>30</v>
      </c>
      <c r="E185" s="20">
        <v>55</v>
      </c>
      <c r="F185" s="20">
        <v>391</v>
      </c>
      <c r="G185" s="20">
        <v>365</v>
      </c>
      <c r="H185" s="20">
        <v>1</v>
      </c>
      <c r="I185" s="20">
        <v>23</v>
      </c>
      <c r="J185" s="5">
        <v>2544</v>
      </c>
      <c r="K185" s="12"/>
      <c r="L185" s="14">
        <v>0</v>
      </c>
      <c r="M185" s="5"/>
      <c r="N185" s="5"/>
      <c r="O185" s="5"/>
      <c r="P185" s="5"/>
      <c r="Q185" s="5"/>
      <c r="R185" s="5"/>
    </row>
    <row r="186" spans="1:18" s="4" customFormat="1" ht="13.35" customHeight="1" x14ac:dyDescent="0.2">
      <c r="A186" s="27"/>
      <c r="B186" s="37"/>
      <c r="C186" s="45"/>
      <c r="D186" s="45"/>
      <c r="E186" s="45"/>
      <c r="F186" s="45"/>
      <c r="G186" s="45"/>
      <c r="H186" s="45"/>
      <c r="I186" s="45"/>
      <c r="J186" s="45"/>
      <c r="K186" s="12"/>
      <c r="L186" s="14">
        <v>0</v>
      </c>
      <c r="M186" s="5"/>
      <c r="N186" s="5"/>
      <c r="O186" s="5"/>
      <c r="P186" s="5"/>
      <c r="Q186" s="5"/>
      <c r="R186" s="5"/>
    </row>
    <row r="187" spans="1:18" s="4" customFormat="1" ht="13.35" customHeight="1" x14ac:dyDescent="0.2">
      <c r="A187" s="28"/>
      <c r="B187" s="15" t="s">
        <v>32</v>
      </c>
      <c r="C187" s="45">
        <v>3289</v>
      </c>
      <c r="D187" s="45">
        <v>250</v>
      </c>
      <c r="E187" s="45">
        <v>2185</v>
      </c>
      <c r="F187" s="45">
        <v>11897</v>
      </c>
      <c r="G187" s="45">
        <v>12923</v>
      </c>
      <c r="H187" s="45">
        <v>619</v>
      </c>
      <c r="I187" s="45">
        <v>963</v>
      </c>
      <c r="J187" s="45">
        <v>32126</v>
      </c>
      <c r="K187" s="12"/>
      <c r="L187" s="14">
        <v>0</v>
      </c>
      <c r="M187" s="5"/>
      <c r="N187" s="5"/>
      <c r="O187" s="5"/>
      <c r="P187" s="5"/>
      <c r="Q187" s="5"/>
      <c r="R187" s="5"/>
    </row>
    <row r="188" spans="1:18" s="21" customFormat="1" ht="13.35" customHeight="1" x14ac:dyDescent="0.2">
      <c r="A188" s="26"/>
      <c r="B188" s="37"/>
      <c r="C188" s="20"/>
      <c r="D188" s="20"/>
      <c r="E188" s="20"/>
      <c r="F188" s="20"/>
      <c r="G188" s="20"/>
      <c r="H188" s="20"/>
      <c r="I188" s="20"/>
      <c r="J188" s="5"/>
      <c r="K188" s="12"/>
      <c r="L188" s="14">
        <v>0</v>
      </c>
      <c r="M188" s="17"/>
      <c r="N188" s="17"/>
      <c r="O188" s="17"/>
      <c r="P188" s="17"/>
      <c r="Q188" s="17"/>
      <c r="R188" s="17"/>
    </row>
    <row r="189" spans="1:18" s="9" customFormat="1" ht="13.35" customHeight="1" x14ac:dyDescent="0.2">
      <c r="A189" s="26">
        <v>60</v>
      </c>
      <c r="B189" s="39" t="s">
        <v>104</v>
      </c>
      <c r="C189" s="20">
        <v>170</v>
      </c>
      <c r="D189" s="20">
        <v>94</v>
      </c>
      <c r="E189" s="20">
        <v>1043</v>
      </c>
      <c r="F189" s="20">
        <v>5630</v>
      </c>
      <c r="G189" s="20">
        <v>7046</v>
      </c>
      <c r="H189" s="20">
        <v>275</v>
      </c>
      <c r="I189" s="20">
        <v>387</v>
      </c>
      <c r="J189" s="5">
        <v>14645</v>
      </c>
      <c r="K189" s="12"/>
      <c r="L189" s="14">
        <v>0</v>
      </c>
      <c r="M189" s="10"/>
      <c r="N189" s="10"/>
      <c r="O189" s="10"/>
      <c r="P189" s="10"/>
      <c r="Q189" s="10"/>
      <c r="R189" s="10"/>
    </row>
    <row r="190" spans="1:18" s="4" customFormat="1" ht="13.35" customHeight="1" x14ac:dyDescent="0.2">
      <c r="A190" s="28">
        <v>61</v>
      </c>
      <c r="B190" s="36" t="s">
        <v>105</v>
      </c>
      <c r="C190" s="20">
        <v>3119</v>
      </c>
      <c r="D190" s="20">
        <v>156</v>
      </c>
      <c r="E190" s="20">
        <v>1142</v>
      </c>
      <c r="F190" s="20">
        <v>6267</v>
      </c>
      <c r="G190" s="20">
        <v>5877</v>
      </c>
      <c r="H190" s="20">
        <v>344</v>
      </c>
      <c r="I190" s="20">
        <v>576</v>
      </c>
      <c r="J190" s="5">
        <v>17481</v>
      </c>
      <c r="K190" s="12"/>
      <c r="L190" s="14">
        <v>0</v>
      </c>
      <c r="M190" s="5"/>
      <c r="N190" s="5"/>
      <c r="O190" s="5"/>
      <c r="P190" s="5"/>
      <c r="Q190" s="5"/>
      <c r="R190" s="5"/>
    </row>
    <row r="191" spans="1:18" s="4" customFormat="1" ht="13.35" customHeight="1" x14ac:dyDescent="0.2">
      <c r="A191" s="27"/>
      <c r="B191" s="37"/>
      <c r="C191" s="45"/>
      <c r="D191" s="45"/>
      <c r="E191" s="45"/>
      <c r="F191" s="45"/>
      <c r="G191" s="45"/>
      <c r="H191" s="45"/>
      <c r="I191" s="45"/>
      <c r="J191" s="14"/>
      <c r="K191" s="12"/>
      <c r="L191" s="14">
        <v>0</v>
      </c>
      <c r="M191" s="5"/>
      <c r="N191" s="5"/>
      <c r="O191" s="5"/>
      <c r="P191" s="5"/>
      <c r="Q191" s="5"/>
      <c r="R191" s="5"/>
    </row>
    <row r="192" spans="1:18" s="4" customFormat="1" ht="13.35" customHeight="1" x14ac:dyDescent="0.2">
      <c r="A192" s="28"/>
      <c r="B192" s="15" t="s">
        <v>33</v>
      </c>
      <c r="C192" s="45">
        <v>2005</v>
      </c>
      <c r="D192" s="45">
        <v>56</v>
      </c>
      <c r="E192" s="45">
        <v>100</v>
      </c>
      <c r="F192" s="45">
        <v>1717</v>
      </c>
      <c r="G192" s="45">
        <v>442</v>
      </c>
      <c r="H192" s="45">
        <v>100</v>
      </c>
      <c r="I192" s="45">
        <v>37</v>
      </c>
      <c r="J192" s="45">
        <v>4457</v>
      </c>
      <c r="K192" s="12"/>
      <c r="L192" s="14">
        <v>0</v>
      </c>
      <c r="M192" s="5"/>
      <c r="N192" s="5"/>
      <c r="O192" s="5"/>
      <c r="P192" s="5"/>
      <c r="Q192" s="5"/>
      <c r="R192" s="5"/>
    </row>
    <row r="193" spans="1:18" s="12" customFormat="1" ht="13.35" customHeight="1" x14ac:dyDescent="0.2">
      <c r="A193" s="26"/>
      <c r="B193" s="37"/>
      <c r="C193" s="20"/>
      <c r="D193" s="20"/>
      <c r="E193" s="20"/>
      <c r="F193" s="20"/>
      <c r="G193" s="20"/>
      <c r="H193" s="20"/>
      <c r="I193" s="20"/>
      <c r="J193" s="5"/>
      <c r="L193" s="14">
        <v>0</v>
      </c>
      <c r="M193" s="14"/>
      <c r="N193" s="14"/>
      <c r="O193" s="14"/>
      <c r="P193" s="14"/>
      <c r="Q193" s="14"/>
      <c r="R193" s="14"/>
    </row>
    <row r="194" spans="1:18" s="4" customFormat="1" ht="13.35" customHeight="1" x14ac:dyDescent="0.2">
      <c r="A194" s="26">
        <v>129</v>
      </c>
      <c r="B194" s="39" t="s">
        <v>33</v>
      </c>
      <c r="C194" s="20">
        <v>2005</v>
      </c>
      <c r="D194" s="20">
        <v>56</v>
      </c>
      <c r="E194" s="20">
        <v>100</v>
      </c>
      <c r="F194" s="20">
        <v>1717</v>
      </c>
      <c r="G194" s="20">
        <v>442</v>
      </c>
      <c r="H194" s="20">
        <v>100</v>
      </c>
      <c r="I194" s="20">
        <v>37</v>
      </c>
      <c r="J194" s="5">
        <v>4457</v>
      </c>
      <c r="K194" s="12"/>
      <c r="L194" s="14">
        <v>0</v>
      </c>
      <c r="M194" s="5"/>
      <c r="N194" s="5"/>
      <c r="O194" s="5"/>
      <c r="P194" s="5"/>
      <c r="Q194" s="5"/>
      <c r="R194" s="5"/>
    </row>
    <row r="195" spans="1:18" s="4" customFormat="1" ht="13.35" customHeight="1" x14ac:dyDescent="0.2">
      <c r="A195" s="28"/>
      <c r="B195" s="37"/>
      <c r="C195" s="45"/>
      <c r="D195" s="45"/>
      <c r="E195" s="45"/>
      <c r="F195" s="45"/>
      <c r="G195" s="45"/>
      <c r="H195" s="45"/>
      <c r="I195" s="45"/>
      <c r="J195" s="14"/>
      <c r="K195" s="12"/>
      <c r="L195" s="14">
        <v>0</v>
      </c>
      <c r="M195" s="5"/>
      <c r="N195" s="5"/>
      <c r="O195" s="5"/>
      <c r="P195" s="5"/>
      <c r="Q195" s="5"/>
      <c r="R195" s="5"/>
    </row>
    <row r="196" spans="1:18" s="4" customFormat="1" ht="13.35" customHeight="1" x14ac:dyDescent="0.2">
      <c r="A196" s="28"/>
      <c r="B196" s="15" t="s">
        <v>106</v>
      </c>
      <c r="C196" s="5"/>
      <c r="D196" s="5"/>
      <c r="E196" s="5"/>
      <c r="F196" s="5"/>
      <c r="G196" s="5"/>
      <c r="H196" s="5"/>
      <c r="I196" s="5"/>
      <c r="J196" s="5"/>
      <c r="K196" s="12"/>
      <c r="L196" s="14">
        <v>0</v>
      </c>
      <c r="M196" s="5"/>
      <c r="N196" s="5"/>
      <c r="O196" s="5"/>
      <c r="P196" s="5"/>
      <c r="Q196" s="5"/>
      <c r="R196" s="5"/>
    </row>
    <row r="197" spans="1:18" s="4" customFormat="1" ht="13.35" customHeight="1" x14ac:dyDescent="0.2">
      <c r="A197" s="27"/>
      <c r="B197" s="37"/>
      <c r="C197" s="45"/>
      <c r="D197" s="45"/>
      <c r="E197" s="45"/>
      <c r="F197" s="45"/>
      <c r="G197" s="45"/>
      <c r="H197" s="45"/>
      <c r="I197" s="45"/>
      <c r="J197" s="14"/>
      <c r="K197" s="12"/>
      <c r="L197" s="14">
        <v>0</v>
      </c>
      <c r="M197" s="5"/>
      <c r="N197" s="5"/>
      <c r="O197" s="5"/>
      <c r="P197" s="5"/>
      <c r="Q197" s="5"/>
      <c r="R197" s="5"/>
    </row>
    <row r="198" spans="1:18" s="4" customFormat="1" ht="13.35" customHeight="1" x14ac:dyDescent="0.2">
      <c r="A198" s="28"/>
      <c r="B198" s="37"/>
      <c r="C198" s="45"/>
      <c r="D198" s="45"/>
      <c r="E198" s="45"/>
      <c r="F198" s="45"/>
      <c r="G198" s="45"/>
      <c r="H198" s="45"/>
      <c r="I198" s="45"/>
      <c r="J198" s="5"/>
      <c r="K198" s="12"/>
      <c r="L198" s="14">
        <v>0</v>
      </c>
      <c r="M198" s="5"/>
      <c r="N198" s="5"/>
      <c r="O198" s="5"/>
      <c r="P198" s="5"/>
      <c r="Q198" s="5"/>
      <c r="R198" s="5"/>
    </row>
    <row r="199" spans="1:18" s="12" customFormat="1" ht="13.35" customHeight="1" x14ac:dyDescent="0.2">
      <c r="A199" s="26"/>
      <c r="B199" s="15" t="s">
        <v>34</v>
      </c>
      <c r="C199" s="45">
        <v>7813</v>
      </c>
      <c r="D199" s="45">
        <v>174</v>
      </c>
      <c r="E199" s="45">
        <v>424</v>
      </c>
      <c r="F199" s="45">
        <v>4402</v>
      </c>
      <c r="G199" s="45">
        <v>2790</v>
      </c>
      <c r="H199" s="45">
        <v>140</v>
      </c>
      <c r="I199" s="45">
        <v>185</v>
      </c>
      <c r="J199" s="45">
        <v>15928</v>
      </c>
      <c r="L199" s="14">
        <v>0</v>
      </c>
      <c r="M199" s="14"/>
      <c r="N199" s="14"/>
      <c r="O199" s="14"/>
      <c r="P199" s="14"/>
      <c r="Q199" s="14"/>
      <c r="R199" s="14"/>
    </row>
    <row r="200" spans="1:18" ht="13.35" customHeight="1" x14ac:dyDescent="0.2">
      <c r="A200" s="26"/>
      <c r="B200" s="38"/>
      <c r="C200" s="20"/>
      <c r="D200" s="20"/>
      <c r="E200" s="20"/>
      <c r="F200" s="20"/>
      <c r="G200" s="20"/>
      <c r="H200" s="20"/>
      <c r="I200" s="20"/>
      <c r="J200" s="5"/>
      <c r="K200" s="12"/>
      <c r="L200" s="6">
        <v>0</v>
      </c>
      <c r="M200" s="6"/>
      <c r="N200" s="6"/>
      <c r="O200" s="6"/>
      <c r="P200" s="6"/>
      <c r="Q200" s="6"/>
      <c r="R200" s="6"/>
    </row>
    <row r="201" spans="1:18" ht="13.35" customHeight="1" x14ac:dyDescent="0.2">
      <c r="A201" s="54">
        <v>9</v>
      </c>
      <c r="B201" s="36" t="s">
        <v>34</v>
      </c>
      <c r="C201" s="20">
        <v>3289</v>
      </c>
      <c r="D201" s="20">
        <v>45</v>
      </c>
      <c r="E201" s="20">
        <v>138</v>
      </c>
      <c r="F201" s="20">
        <v>1050</v>
      </c>
      <c r="G201" s="20">
        <v>501</v>
      </c>
      <c r="H201" s="20">
        <v>32</v>
      </c>
      <c r="I201" s="20">
        <v>32</v>
      </c>
      <c r="J201" s="5">
        <v>5087</v>
      </c>
      <c r="K201" s="12"/>
      <c r="L201" s="6"/>
      <c r="M201" s="6"/>
      <c r="N201" s="6"/>
      <c r="O201" s="6"/>
      <c r="P201" s="6"/>
      <c r="Q201" s="6"/>
      <c r="R201" s="6"/>
    </row>
    <row r="202" spans="1:18" s="4" customFormat="1" ht="13.35" customHeight="1" x14ac:dyDescent="0.2">
      <c r="A202" s="28">
        <v>37</v>
      </c>
      <c r="B202" s="36" t="s">
        <v>107</v>
      </c>
      <c r="C202" s="20">
        <v>4524</v>
      </c>
      <c r="D202" s="20">
        <v>129</v>
      </c>
      <c r="E202" s="20">
        <v>286</v>
      </c>
      <c r="F202" s="20">
        <v>3352</v>
      </c>
      <c r="G202" s="20">
        <v>2289</v>
      </c>
      <c r="H202" s="20">
        <v>108</v>
      </c>
      <c r="I202" s="20">
        <v>153</v>
      </c>
      <c r="J202" s="5">
        <v>10841</v>
      </c>
      <c r="K202" s="5"/>
      <c r="L202" s="5"/>
      <c r="M202" s="5"/>
      <c r="N202" s="5"/>
      <c r="O202" s="5"/>
      <c r="P202" s="5"/>
      <c r="Q202" s="5"/>
      <c r="R202" s="5"/>
    </row>
    <row r="203" spans="1:18" s="4" customFormat="1" ht="13.35" customHeight="1" x14ac:dyDescent="0.2">
      <c r="A203" s="28"/>
      <c r="B203" s="8"/>
      <c r="C203" s="5"/>
      <c r="D203" s="5"/>
      <c r="E203" s="5"/>
      <c r="F203" s="5"/>
      <c r="G203" s="5"/>
      <c r="H203" s="5"/>
      <c r="I203" s="5"/>
      <c r="J203" s="5"/>
    </row>
    <row r="204" spans="1:18" ht="13.35" customHeight="1" x14ac:dyDescent="0.2">
      <c r="A204" s="29"/>
      <c r="B204" s="16"/>
      <c r="C204" s="10"/>
      <c r="D204" s="10"/>
      <c r="E204" s="10"/>
      <c r="F204" s="10"/>
      <c r="G204" s="10"/>
      <c r="H204" s="10"/>
      <c r="I204" s="10"/>
      <c r="J204" s="10"/>
      <c r="K204" s="4"/>
    </row>
    <row r="205" spans="1:18" ht="13.35" customHeight="1" x14ac:dyDescent="0.2">
      <c r="A205" s="55" t="s">
        <v>129</v>
      </c>
      <c r="B205" s="8"/>
      <c r="C205" s="5"/>
      <c r="D205" s="5"/>
      <c r="E205" s="5"/>
      <c r="F205" s="5"/>
      <c r="G205" s="5"/>
      <c r="H205" s="5"/>
      <c r="I205" s="5"/>
      <c r="J205" s="5"/>
      <c r="K205" s="4"/>
    </row>
    <row r="206" spans="1:18" s="9" customFormat="1" x14ac:dyDescent="0.2">
      <c r="A206" s="28"/>
      <c r="B206" s="8"/>
      <c r="C206" s="22"/>
      <c r="D206" s="22"/>
      <c r="E206" s="22"/>
      <c r="F206" s="22"/>
      <c r="G206" s="22"/>
      <c r="H206" s="22"/>
      <c r="I206" s="22"/>
      <c r="J206" s="22"/>
    </row>
    <row r="207" spans="1:18" x14ac:dyDescent="0.2">
      <c r="A207" s="28"/>
      <c r="B207" s="8"/>
      <c r="C207" s="22"/>
      <c r="D207" s="22"/>
      <c r="E207" s="22"/>
      <c r="F207" s="22"/>
      <c r="G207" s="22"/>
      <c r="H207" s="22"/>
      <c r="I207" s="22"/>
      <c r="J207" s="22"/>
    </row>
    <row r="208" spans="1:18" x14ac:dyDescent="0.2">
      <c r="A208" s="28"/>
      <c r="B208" s="8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2">
      <c r="A209" s="28"/>
      <c r="B209" s="8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2">
      <c r="A210" s="28"/>
      <c r="B210" s="8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2">
      <c r="A211" s="28"/>
      <c r="B211" s="8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2">
      <c r="A212" s="28"/>
      <c r="B212" s="8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2">
      <c r="A213" s="28"/>
      <c r="B213" s="8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2">
      <c r="A214" s="28"/>
      <c r="B214" s="8"/>
      <c r="C214" s="22"/>
      <c r="D214" s="22"/>
      <c r="E214" s="22"/>
      <c r="F214" s="22"/>
      <c r="G214" s="22"/>
      <c r="H214" s="22"/>
      <c r="I214" s="22"/>
      <c r="J214" s="22"/>
    </row>
    <row r="215" spans="1:10" x14ac:dyDescent="0.2">
      <c r="A215" s="28"/>
      <c r="B215" s="8"/>
      <c r="C215" s="22"/>
      <c r="D215" s="22"/>
      <c r="E215" s="22"/>
      <c r="F215" s="22"/>
      <c r="G215" s="22"/>
      <c r="H215" s="22"/>
      <c r="I215" s="22"/>
      <c r="J215" s="22"/>
    </row>
    <row r="216" spans="1:10" x14ac:dyDescent="0.2">
      <c r="A216" s="28"/>
      <c r="B216" s="8"/>
      <c r="C216" s="22"/>
      <c r="D216" s="22"/>
      <c r="E216" s="22"/>
      <c r="F216" s="22"/>
      <c r="G216" s="22"/>
      <c r="H216" s="22"/>
      <c r="I216" s="22"/>
      <c r="J216" s="22"/>
    </row>
    <row r="217" spans="1:10" x14ac:dyDescent="0.2">
      <c r="A217" s="28"/>
      <c r="B217" s="8"/>
      <c r="C217" s="22"/>
      <c r="D217" s="22"/>
      <c r="E217" s="22"/>
      <c r="F217" s="22"/>
      <c r="G217" s="22"/>
      <c r="H217" s="22"/>
      <c r="I217" s="22"/>
      <c r="J217" s="22"/>
    </row>
    <row r="218" spans="1:10" x14ac:dyDescent="0.2">
      <c r="A218" s="28"/>
      <c r="B218" s="8"/>
      <c r="C218" s="22"/>
      <c r="D218" s="22"/>
      <c r="E218" s="22"/>
      <c r="F218" s="22"/>
      <c r="G218" s="22"/>
      <c r="H218" s="22"/>
      <c r="I218" s="22"/>
      <c r="J218" s="22"/>
    </row>
    <row r="219" spans="1:10" x14ac:dyDescent="0.2">
      <c r="A219" s="28"/>
      <c r="B219" s="8"/>
      <c r="C219" s="22"/>
      <c r="D219" s="22"/>
      <c r="E219" s="22"/>
      <c r="F219" s="22"/>
      <c r="G219" s="22"/>
      <c r="H219" s="22"/>
      <c r="I219" s="22"/>
      <c r="J219" s="22"/>
    </row>
    <row r="220" spans="1:10" x14ac:dyDescent="0.2">
      <c r="A220" s="28"/>
      <c r="B220" s="8"/>
      <c r="C220" s="22"/>
      <c r="D220" s="22"/>
      <c r="E220" s="22"/>
      <c r="F220" s="22"/>
      <c r="G220" s="22"/>
      <c r="H220" s="22"/>
      <c r="I220" s="22"/>
      <c r="J220" s="22"/>
    </row>
    <row r="221" spans="1:10" x14ac:dyDescent="0.2">
      <c r="A221" s="28"/>
      <c r="B221" s="8"/>
      <c r="C221" s="22"/>
      <c r="D221" s="22"/>
      <c r="E221" s="22"/>
      <c r="F221" s="22"/>
      <c r="G221" s="22"/>
      <c r="H221" s="22"/>
      <c r="I221" s="22"/>
      <c r="J221" s="22"/>
    </row>
    <row r="222" spans="1:10" x14ac:dyDescent="0.2">
      <c r="A222" s="28"/>
      <c r="B222" s="8"/>
      <c r="C222" s="22"/>
      <c r="D222" s="22"/>
      <c r="E222" s="22"/>
      <c r="F222" s="22"/>
      <c r="G222" s="22"/>
      <c r="H222" s="22"/>
      <c r="I222" s="22"/>
      <c r="J222" s="22"/>
    </row>
    <row r="223" spans="1:10" x14ac:dyDescent="0.2">
      <c r="A223" s="28"/>
      <c r="B223" s="8"/>
      <c r="C223" s="22"/>
      <c r="D223" s="22"/>
      <c r="E223" s="22"/>
      <c r="F223" s="22"/>
      <c r="G223" s="22"/>
      <c r="H223" s="22"/>
      <c r="I223" s="22"/>
      <c r="J223" s="22"/>
    </row>
    <row r="224" spans="1:10" x14ac:dyDescent="0.2">
      <c r="A224" s="28"/>
      <c r="B224" s="8"/>
      <c r="C224" s="22"/>
      <c r="D224" s="22"/>
      <c r="E224" s="22"/>
      <c r="F224" s="22"/>
      <c r="G224" s="22"/>
      <c r="H224" s="22"/>
      <c r="I224" s="22"/>
      <c r="J224" s="22"/>
    </row>
    <row r="225" spans="1:10" x14ac:dyDescent="0.2">
      <c r="A225" s="28"/>
      <c r="B225" s="8"/>
      <c r="C225" s="22"/>
      <c r="D225" s="22"/>
      <c r="E225" s="22"/>
      <c r="F225" s="22"/>
      <c r="G225" s="22"/>
      <c r="H225" s="22"/>
      <c r="I225" s="22"/>
      <c r="J225" s="22"/>
    </row>
    <row r="226" spans="1:10" x14ac:dyDescent="0.2">
      <c r="A226" s="28"/>
      <c r="B226" s="8"/>
      <c r="C226" s="22"/>
      <c r="D226" s="22"/>
      <c r="E226" s="22"/>
      <c r="F226" s="22"/>
      <c r="G226" s="22"/>
      <c r="H226" s="22"/>
      <c r="I226" s="22"/>
      <c r="J226" s="22"/>
    </row>
    <row r="227" spans="1:10" x14ac:dyDescent="0.2">
      <c r="A227" s="28"/>
      <c r="B227" s="8"/>
      <c r="C227" s="22"/>
      <c r="D227" s="22"/>
      <c r="E227" s="22"/>
      <c r="F227" s="22"/>
      <c r="G227" s="22"/>
      <c r="H227" s="22"/>
      <c r="I227" s="22"/>
      <c r="J227" s="22"/>
    </row>
    <row r="228" spans="1:10" x14ac:dyDescent="0.2">
      <c r="A228" s="28"/>
      <c r="B228" s="8"/>
      <c r="C228" s="22"/>
      <c r="D228" s="22"/>
      <c r="E228" s="22"/>
      <c r="F228" s="22"/>
      <c r="G228" s="22"/>
      <c r="H228" s="22"/>
      <c r="I228" s="22"/>
      <c r="J228" s="22"/>
    </row>
    <row r="229" spans="1:10" x14ac:dyDescent="0.2">
      <c r="A229" s="28"/>
      <c r="B229" s="8"/>
      <c r="C229" s="22"/>
      <c r="D229" s="22"/>
      <c r="E229" s="22"/>
      <c r="F229" s="22"/>
      <c r="G229" s="22"/>
      <c r="H229" s="22"/>
      <c r="I229" s="22"/>
      <c r="J229" s="22"/>
    </row>
    <row r="230" spans="1:10" x14ac:dyDescent="0.2">
      <c r="A230" s="28"/>
      <c r="B230" s="8"/>
      <c r="C230" s="22"/>
      <c r="D230" s="22"/>
      <c r="E230" s="22"/>
      <c r="F230" s="22"/>
      <c r="G230" s="22"/>
      <c r="H230" s="22"/>
      <c r="I230" s="22"/>
      <c r="J230" s="22"/>
    </row>
    <row r="231" spans="1:10" x14ac:dyDescent="0.2">
      <c r="A231" s="28"/>
      <c r="B231" s="8"/>
      <c r="C231" s="22"/>
      <c r="D231" s="22"/>
      <c r="E231" s="22"/>
      <c r="F231" s="22"/>
      <c r="G231" s="22"/>
      <c r="H231" s="22"/>
      <c r="I231" s="22"/>
      <c r="J231" s="22"/>
    </row>
    <row r="232" spans="1:10" x14ac:dyDescent="0.2">
      <c r="B232" s="7"/>
      <c r="C232" s="11"/>
      <c r="D232" s="11"/>
      <c r="E232" s="11"/>
      <c r="F232" s="11"/>
      <c r="G232" s="11"/>
      <c r="H232" s="11"/>
      <c r="I232" s="11"/>
      <c r="J232" s="11"/>
    </row>
    <row r="233" spans="1:10" x14ac:dyDescent="0.2">
      <c r="B233" s="7"/>
      <c r="C233" s="11"/>
      <c r="D233" s="11"/>
      <c r="E233" s="11"/>
      <c r="F233" s="11"/>
      <c r="G233" s="11"/>
      <c r="H233" s="11"/>
      <c r="I233" s="11"/>
      <c r="J233" s="11"/>
    </row>
    <row r="234" spans="1:10" x14ac:dyDescent="0.2">
      <c r="B234" s="7"/>
      <c r="C234" s="11"/>
      <c r="D234" s="11"/>
      <c r="E234" s="11"/>
      <c r="F234" s="11"/>
      <c r="G234" s="11"/>
      <c r="H234" s="11"/>
      <c r="I234" s="11"/>
      <c r="J234" s="11"/>
    </row>
    <row r="235" spans="1:10" x14ac:dyDescent="0.2">
      <c r="B235" s="7"/>
      <c r="C235" s="11"/>
      <c r="D235" s="11"/>
      <c r="E235" s="11"/>
      <c r="F235" s="11"/>
      <c r="G235" s="11"/>
      <c r="H235" s="11"/>
      <c r="I235" s="11"/>
      <c r="J235" s="11"/>
    </row>
    <row r="236" spans="1:10" x14ac:dyDescent="0.2">
      <c r="B236" s="7"/>
      <c r="C236" s="11"/>
      <c r="D236" s="11"/>
      <c r="E236" s="11"/>
      <c r="F236" s="11"/>
      <c r="G236" s="11"/>
      <c r="H236" s="11"/>
      <c r="I236" s="11"/>
      <c r="J236" s="11"/>
    </row>
    <row r="237" spans="1:10" x14ac:dyDescent="0.2">
      <c r="B237" s="7"/>
      <c r="C237" s="11"/>
      <c r="D237" s="11"/>
      <c r="E237" s="11"/>
      <c r="F237" s="11"/>
      <c r="G237" s="11"/>
      <c r="H237" s="11"/>
      <c r="I237" s="11"/>
      <c r="J237" s="11"/>
    </row>
    <row r="238" spans="1:10" x14ac:dyDescent="0.2">
      <c r="B238" s="7"/>
      <c r="C238" s="11"/>
      <c r="D238" s="11"/>
      <c r="E238" s="11"/>
      <c r="F238" s="11"/>
      <c r="G238" s="11"/>
      <c r="H238" s="11"/>
      <c r="I238" s="11"/>
      <c r="J238" s="11"/>
    </row>
    <row r="239" spans="1:10" x14ac:dyDescent="0.2">
      <c r="B239" s="7"/>
      <c r="C239" s="11"/>
      <c r="D239" s="11"/>
      <c r="E239" s="11"/>
      <c r="F239" s="11"/>
      <c r="G239" s="11"/>
      <c r="H239" s="11"/>
      <c r="I239" s="11"/>
      <c r="J239" s="11"/>
    </row>
    <row r="240" spans="1:10" x14ac:dyDescent="0.2">
      <c r="B240" s="7"/>
      <c r="C240" s="11"/>
      <c r="D240" s="11"/>
      <c r="E240" s="11"/>
      <c r="F240" s="11"/>
      <c r="G240" s="11"/>
      <c r="H240" s="11"/>
      <c r="I240" s="11"/>
      <c r="J240" s="11"/>
    </row>
    <row r="241" spans="2:10" x14ac:dyDescent="0.2">
      <c r="B241" s="7"/>
      <c r="C241" s="11"/>
      <c r="D241" s="11"/>
      <c r="E241" s="11"/>
      <c r="F241" s="11"/>
      <c r="G241" s="11"/>
      <c r="H241" s="11"/>
      <c r="I241" s="11"/>
      <c r="J241" s="11"/>
    </row>
    <row r="242" spans="2:10" x14ac:dyDescent="0.2">
      <c r="B242" s="7"/>
      <c r="C242" s="11"/>
      <c r="D242" s="11"/>
      <c r="E242" s="11"/>
      <c r="F242" s="11"/>
      <c r="G242" s="11"/>
      <c r="H242" s="11"/>
      <c r="I242" s="11"/>
      <c r="J242" s="11"/>
    </row>
    <row r="243" spans="2:10" x14ac:dyDescent="0.2">
      <c r="B243" s="7"/>
      <c r="C243" s="11"/>
      <c r="D243" s="11"/>
      <c r="E243" s="11"/>
      <c r="F243" s="11"/>
      <c r="G243" s="11"/>
      <c r="H243" s="11"/>
      <c r="I243" s="11"/>
      <c r="J243" s="11"/>
    </row>
    <row r="244" spans="2:10" x14ac:dyDescent="0.2">
      <c r="B244" s="7"/>
      <c r="C244" s="11"/>
      <c r="D244" s="11"/>
      <c r="E244" s="11"/>
      <c r="F244" s="11"/>
      <c r="G244" s="11"/>
      <c r="H244" s="11"/>
      <c r="I244" s="11"/>
      <c r="J244" s="11"/>
    </row>
    <row r="245" spans="2:10" x14ac:dyDescent="0.2">
      <c r="B245" s="7"/>
      <c r="C245" s="11"/>
      <c r="D245" s="11"/>
      <c r="E245" s="11"/>
      <c r="F245" s="11"/>
      <c r="G245" s="11"/>
      <c r="H245" s="11"/>
      <c r="I245" s="11"/>
      <c r="J245" s="11"/>
    </row>
    <row r="246" spans="2:10" x14ac:dyDescent="0.2">
      <c r="B246" s="7"/>
      <c r="C246" s="11"/>
      <c r="D246" s="11"/>
      <c r="E246" s="11"/>
      <c r="F246" s="11"/>
      <c r="G246" s="11"/>
      <c r="H246" s="11"/>
      <c r="I246" s="11"/>
      <c r="J246" s="11"/>
    </row>
    <row r="247" spans="2:10" x14ac:dyDescent="0.2">
      <c r="B247" s="7"/>
      <c r="C247" s="11"/>
      <c r="D247" s="11"/>
      <c r="E247" s="11"/>
      <c r="F247" s="11"/>
      <c r="G247" s="11"/>
      <c r="H247" s="11"/>
      <c r="I247" s="11"/>
      <c r="J247" s="11"/>
    </row>
    <row r="248" spans="2:10" x14ac:dyDescent="0.2">
      <c r="B248" s="7"/>
      <c r="C248" s="11"/>
      <c r="D248" s="11"/>
      <c r="E248" s="11"/>
      <c r="F248" s="11"/>
      <c r="G248" s="11"/>
      <c r="H248" s="11"/>
      <c r="I248" s="11"/>
      <c r="J248" s="11"/>
    </row>
    <row r="249" spans="2:10" x14ac:dyDescent="0.2">
      <c r="B249" s="7"/>
      <c r="C249" s="11"/>
      <c r="D249" s="11"/>
      <c r="E249" s="11"/>
      <c r="F249" s="11"/>
      <c r="G249" s="11"/>
      <c r="H249" s="11"/>
      <c r="I249" s="11"/>
      <c r="J249" s="11"/>
    </row>
    <row r="250" spans="2:10" x14ac:dyDescent="0.2">
      <c r="B250" s="7"/>
      <c r="C250" s="11"/>
      <c r="D250" s="11"/>
      <c r="E250" s="11"/>
      <c r="F250" s="11"/>
      <c r="G250" s="11"/>
      <c r="H250" s="11"/>
      <c r="I250" s="11"/>
      <c r="J250" s="11"/>
    </row>
    <row r="251" spans="2:10" x14ac:dyDescent="0.2">
      <c r="B251" s="7"/>
      <c r="C251" s="11"/>
      <c r="D251" s="11"/>
      <c r="E251" s="11"/>
      <c r="F251" s="11"/>
      <c r="G251" s="11"/>
      <c r="H251" s="11"/>
      <c r="I251" s="11"/>
      <c r="J251" s="11"/>
    </row>
    <row r="252" spans="2:10" x14ac:dyDescent="0.2">
      <c r="B252" s="7"/>
      <c r="C252" s="11"/>
      <c r="D252" s="11"/>
      <c r="E252" s="11"/>
      <c r="F252" s="11"/>
      <c r="G252" s="11"/>
      <c r="H252" s="11"/>
      <c r="I252" s="11"/>
      <c r="J252" s="11"/>
    </row>
    <row r="253" spans="2:10" x14ac:dyDescent="0.2">
      <c r="B253" s="7"/>
      <c r="C253" s="11"/>
      <c r="D253" s="11"/>
      <c r="E253" s="11"/>
      <c r="F253" s="11"/>
      <c r="G253" s="11"/>
      <c r="H253" s="11"/>
      <c r="I253" s="11"/>
      <c r="J253" s="11"/>
    </row>
    <row r="254" spans="2:10" x14ac:dyDescent="0.2">
      <c r="B254" s="7"/>
      <c r="C254" s="11"/>
      <c r="D254" s="11"/>
      <c r="E254" s="11"/>
      <c r="F254" s="11"/>
      <c r="G254" s="11"/>
      <c r="H254" s="11"/>
      <c r="I254" s="11"/>
      <c r="J254" s="11"/>
    </row>
    <row r="255" spans="2:10" x14ac:dyDescent="0.2">
      <c r="B255" s="7"/>
      <c r="C255" s="11"/>
      <c r="D255" s="11"/>
      <c r="E255" s="11"/>
      <c r="F255" s="11"/>
      <c r="G255" s="11"/>
      <c r="H255" s="11"/>
      <c r="I255" s="11"/>
      <c r="J255" s="11"/>
    </row>
    <row r="256" spans="2:10" x14ac:dyDescent="0.2">
      <c r="B256" s="7"/>
      <c r="C256" s="11"/>
      <c r="D256" s="11"/>
      <c r="E256" s="11"/>
      <c r="F256" s="11"/>
      <c r="G256" s="11"/>
      <c r="H256" s="11"/>
      <c r="I256" s="11"/>
      <c r="J256" s="11"/>
    </row>
    <row r="257" spans="2:10" x14ac:dyDescent="0.2">
      <c r="B257" s="7"/>
      <c r="C257" s="11"/>
      <c r="D257" s="11"/>
      <c r="E257" s="11"/>
      <c r="F257" s="11"/>
      <c r="G257" s="11"/>
      <c r="H257" s="11"/>
      <c r="I257" s="11"/>
      <c r="J257" s="11"/>
    </row>
    <row r="258" spans="2:10" x14ac:dyDescent="0.2">
      <c r="B258" s="7"/>
      <c r="C258" s="11"/>
      <c r="D258" s="11"/>
      <c r="E258" s="11"/>
      <c r="F258" s="11"/>
      <c r="G258" s="11"/>
      <c r="H258" s="11"/>
      <c r="I258" s="11"/>
      <c r="J258" s="11"/>
    </row>
    <row r="259" spans="2:10" x14ac:dyDescent="0.2">
      <c r="B259" s="7"/>
      <c r="C259" s="11"/>
      <c r="D259" s="11"/>
      <c r="E259" s="11"/>
      <c r="F259" s="11"/>
      <c r="G259" s="11"/>
      <c r="H259" s="11"/>
      <c r="I259" s="11"/>
      <c r="J259" s="11"/>
    </row>
    <row r="260" spans="2:10" x14ac:dyDescent="0.2">
      <c r="B260" s="7"/>
      <c r="C260" s="11"/>
      <c r="D260" s="11"/>
      <c r="E260" s="11"/>
      <c r="F260" s="11"/>
      <c r="G260" s="11"/>
      <c r="H260" s="11"/>
      <c r="I260" s="11"/>
      <c r="J260" s="11"/>
    </row>
    <row r="261" spans="2:10" x14ac:dyDescent="0.2">
      <c r="B261" s="7"/>
      <c r="C261" s="11"/>
      <c r="D261" s="11"/>
      <c r="E261" s="11"/>
      <c r="F261" s="11"/>
      <c r="G261" s="11"/>
      <c r="H261" s="11"/>
      <c r="I261" s="11"/>
      <c r="J261" s="11"/>
    </row>
    <row r="262" spans="2:10" x14ac:dyDescent="0.2">
      <c r="B262" s="7"/>
      <c r="C262" s="11"/>
      <c r="D262" s="11"/>
      <c r="E262" s="11"/>
      <c r="F262" s="11"/>
      <c r="G262" s="11"/>
      <c r="H262" s="11"/>
      <c r="I262" s="11"/>
      <c r="J262" s="11"/>
    </row>
    <row r="263" spans="2:10" x14ac:dyDescent="0.2">
      <c r="B263" s="7"/>
      <c r="C263" s="11"/>
      <c r="D263" s="11"/>
      <c r="E263" s="11"/>
      <c r="F263" s="11"/>
      <c r="G263" s="11"/>
      <c r="H263" s="11"/>
      <c r="I263" s="11"/>
      <c r="J263" s="11"/>
    </row>
    <row r="264" spans="2:10" x14ac:dyDescent="0.2">
      <c r="B264" s="7"/>
      <c r="C264" s="11"/>
      <c r="D264" s="11"/>
      <c r="E264" s="11"/>
      <c r="F264" s="11"/>
      <c r="G264" s="11"/>
      <c r="H264" s="11"/>
      <c r="I264" s="11"/>
      <c r="J264" s="11"/>
    </row>
    <row r="265" spans="2:10" x14ac:dyDescent="0.2">
      <c r="B265" s="7"/>
      <c r="C265" s="11"/>
      <c r="D265" s="11"/>
      <c r="E265" s="11"/>
      <c r="F265" s="11"/>
      <c r="G265" s="11"/>
      <c r="H265" s="11"/>
      <c r="I265" s="11"/>
      <c r="J265" s="11"/>
    </row>
    <row r="266" spans="2:10" x14ac:dyDescent="0.2">
      <c r="B266" s="7"/>
      <c r="C266" s="11"/>
      <c r="D266" s="11"/>
      <c r="E266" s="11"/>
      <c r="F266" s="11"/>
      <c r="G266" s="11"/>
      <c r="H266" s="11"/>
      <c r="I266" s="11"/>
      <c r="J266" s="11"/>
    </row>
    <row r="267" spans="2:10" x14ac:dyDescent="0.2">
      <c r="B267" s="7"/>
      <c r="C267" s="11"/>
      <c r="D267" s="11"/>
      <c r="E267" s="11"/>
      <c r="F267" s="11"/>
      <c r="G267" s="11"/>
      <c r="H267" s="11"/>
      <c r="I267" s="11"/>
      <c r="J267" s="11"/>
    </row>
    <row r="268" spans="2:10" x14ac:dyDescent="0.2">
      <c r="B268" s="7"/>
      <c r="C268" s="11"/>
      <c r="D268" s="11"/>
      <c r="E268" s="11"/>
      <c r="F268" s="11"/>
      <c r="G268" s="11"/>
      <c r="H268" s="11"/>
      <c r="I268" s="11"/>
      <c r="J268" s="11"/>
    </row>
    <row r="269" spans="2:10" x14ac:dyDescent="0.2">
      <c r="B269" s="7"/>
      <c r="C269" s="11"/>
      <c r="D269" s="11"/>
      <c r="E269" s="11"/>
      <c r="F269" s="11"/>
      <c r="G269" s="11"/>
      <c r="H269" s="11"/>
      <c r="I269" s="11"/>
      <c r="J269" s="11"/>
    </row>
    <row r="270" spans="2:10" x14ac:dyDescent="0.2">
      <c r="B270" s="7"/>
      <c r="C270" s="11"/>
      <c r="D270" s="11"/>
      <c r="E270" s="11"/>
      <c r="F270" s="11"/>
      <c r="G270" s="11"/>
      <c r="H270" s="11"/>
      <c r="I270" s="11"/>
      <c r="J270" s="11"/>
    </row>
    <row r="271" spans="2:10" x14ac:dyDescent="0.2">
      <c r="B271" s="7"/>
      <c r="C271" s="11"/>
      <c r="D271" s="11"/>
      <c r="E271" s="11"/>
      <c r="F271" s="11"/>
      <c r="G271" s="11"/>
      <c r="H271" s="11"/>
      <c r="I271" s="11"/>
      <c r="J271" s="11"/>
    </row>
    <row r="272" spans="2:10" x14ac:dyDescent="0.2">
      <c r="B272" s="7"/>
      <c r="C272" s="11"/>
      <c r="D272" s="11"/>
      <c r="E272" s="11"/>
      <c r="F272" s="11"/>
      <c r="G272" s="11"/>
      <c r="H272" s="11"/>
      <c r="I272" s="11"/>
      <c r="J272" s="11"/>
    </row>
    <row r="273" spans="2:10" x14ac:dyDescent="0.2">
      <c r="B273" s="7"/>
      <c r="C273" s="11"/>
      <c r="D273" s="11"/>
      <c r="E273" s="11"/>
      <c r="F273" s="11"/>
      <c r="G273" s="11"/>
      <c r="H273" s="11"/>
      <c r="I273" s="11"/>
      <c r="J273" s="11"/>
    </row>
    <row r="274" spans="2:10" x14ac:dyDescent="0.2">
      <c r="B274" s="7"/>
      <c r="C274" s="11"/>
      <c r="D274" s="11"/>
      <c r="E274" s="11"/>
      <c r="F274" s="11"/>
      <c r="G274" s="11"/>
      <c r="H274" s="11"/>
      <c r="I274" s="11"/>
      <c r="J274" s="11"/>
    </row>
    <row r="275" spans="2:10" x14ac:dyDescent="0.2">
      <c r="B275" s="7"/>
      <c r="C275" s="11"/>
      <c r="D275" s="11"/>
      <c r="E275" s="11"/>
      <c r="F275" s="11"/>
      <c r="G275" s="11"/>
      <c r="H275" s="11"/>
      <c r="I275" s="11"/>
      <c r="J275" s="11"/>
    </row>
    <row r="276" spans="2:10" x14ac:dyDescent="0.2">
      <c r="B276" s="7"/>
      <c r="C276" s="11"/>
      <c r="D276" s="11"/>
      <c r="E276" s="11"/>
      <c r="F276" s="11"/>
      <c r="G276" s="11"/>
      <c r="H276" s="11"/>
      <c r="I276" s="11"/>
      <c r="J276" s="11"/>
    </row>
    <row r="277" spans="2:10" x14ac:dyDescent="0.2">
      <c r="B277" s="7"/>
      <c r="C277" s="11"/>
      <c r="D277" s="11"/>
      <c r="E277" s="11"/>
      <c r="F277" s="11"/>
      <c r="G277" s="11"/>
      <c r="H277" s="11"/>
      <c r="I277" s="11"/>
      <c r="J277" s="11"/>
    </row>
    <row r="278" spans="2:10" x14ac:dyDescent="0.2">
      <c r="B278" s="7"/>
      <c r="C278" s="11"/>
      <c r="D278" s="11"/>
      <c r="E278" s="11"/>
      <c r="F278" s="11"/>
      <c r="G278" s="11"/>
      <c r="H278" s="11"/>
      <c r="I278" s="11"/>
      <c r="J278" s="11"/>
    </row>
    <row r="279" spans="2:10" x14ac:dyDescent="0.2">
      <c r="B279" s="7"/>
      <c r="C279" s="11"/>
      <c r="D279" s="11"/>
      <c r="E279" s="11"/>
      <c r="F279" s="11"/>
      <c r="G279" s="11"/>
      <c r="H279" s="11"/>
      <c r="I279" s="11"/>
      <c r="J279" s="11"/>
    </row>
    <row r="280" spans="2:10" x14ac:dyDescent="0.2">
      <c r="B280" s="7"/>
      <c r="C280" s="11"/>
      <c r="D280" s="11"/>
      <c r="E280" s="11"/>
      <c r="F280" s="11"/>
      <c r="G280" s="11"/>
      <c r="H280" s="11"/>
      <c r="I280" s="11"/>
      <c r="J280" s="11"/>
    </row>
    <row r="281" spans="2:10" x14ac:dyDescent="0.2">
      <c r="B281" s="7"/>
      <c r="C281" s="11"/>
      <c r="D281" s="11"/>
      <c r="E281" s="11"/>
      <c r="F281" s="11"/>
      <c r="G281" s="11"/>
      <c r="H281" s="11"/>
      <c r="I281" s="11"/>
      <c r="J281" s="11"/>
    </row>
    <row r="282" spans="2:10" x14ac:dyDescent="0.2">
      <c r="B282" s="7"/>
      <c r="C282" s="11"/>
      <c r="D282" s="11"/>
      <c r="E282" s="11"/>
      <c r="F282" s="11"/>
      <c r="G282" s="11"/>
      <c r="H282" s="11"/>
      <c r="I282" s="11"/>
      <c r="J282" s="11"/>
    </row>
    <row r="283" spans="2:10" x14ac:dyDescent="0.2">
      <c r="B283" s="7"/>
      <c r="C283" s="11"/>
      <c r="D283" s="11"/>
      <c r="E283" s="11"/>
      <c r="F283" s="11"/>
      <c r="G283" s="11"/>
      <c r="H283" s="11"/>
      <c r="I283" s="11"/>
      <c r="J283" s="11"/>
    </row>
    <row r="284" spans="2:10" x14ac:dyDescent="0.2">
      <c r="B284" s="7"/>
      <c r="C284" s="11"/>
      <c r="D284" s="11"/>
      <c r="E284" s="11"/>
      <c r="F284" s="11"/>
      <c r="G284" s="11"/>
      <c r="H284" s="11"/>
      <c r="I284" s="11"/>
      <c r="J284" s="11"/>
    </row>
    <row r="285" spans="2:10" x14ac:dyDescent="0.2">
      <c r="B285" s="7"/>
      <c r="C285" s="11"/>
      <c r="D285" s="11"/>
      <c r="E285" s="11"/>
      <c r="F285" s="11"/>
      <c r="G285" s="11"/>
      <c r="H285" s="11"/>
      <c r="I285" s="11"/>
      <c r="J285" s="11"/>
    </row>
    <row r="286" spans="2:10" x14ac:dyDescent="0.2">
      <c r="B286" s="7"/>
      <c r="C286" s="11"/>
      <c r="D286" s="11"/>
      <c r="E286" s="11"/>
      <c r="F286" s="11"/>
      <c r="G286" s="11"/>
      <c r="H286" s="11"/>
      <c r="I286" s="11"/>
      <c r="J286" s="11"/>
    </row>
    <row r="287" spans="2:10" x14ac:dyDescent="0.2">
      <c r="B287" s="7"/>
      <c r="C287" s="11"/>
      <c r="D287" s="11"/>
      <c r="E287" s="11"/>
      <c r="F287" s="11"/>
      <c r="G287" s="11"/>
      <c r="H287" s="11"/>
      <c r="I287" s="11"/>
      <c r="J287" s="11"/>
    </row>
    <row r="288" spans="2:10" x14ac:dyDescent="0.2">
      <c r="B288" s="7"/>
      <c r="C288" s="11"/>
      <c r="D288" s="11"/>
      <c r="E288" s="11"/>
      <c r="F288" s="11"/>
      <c r="G288" s="11"/>
      <c r="H288" s="11"/>
      <c r="I288" s="11"/>
      <c r="J288" s="11"/>
    </row>
    <row r="289" spans="2:10" x14ac:dyDescent="0.2">
      <c r="B289" s="7"/>
      <c r="C289" s="11"/>
      <c r="D289" s="11"/>
      <c r="E289" s="11"/>
      <c r="F289" s="11"/>
      <c r="G289" s="11"/>
      <c r="H289" s="11"/>
      <c r="I289" s="11"/>
      <c r="J289" s="11"/>
    </row>
    <row r="290" spans="2:10" x14ac:dyDescent="0.2">
      <c r="B290" s="7"/>
      <c r="C290" s="11"/>
      <c r="D290" s="11"/>
      <c r="E290" s="11"/>
      <c r="F290" s="11"/>
      <c r="G290" s="11"/>
      <c r="H290" s="11"/>
      <c r="I290" s="11"/>
      <c r="J290" s="11"/>
    </row>
    <row r="291" spans="2:10" x14ac:dyDescent="0.2">
      <c r="B291" s="7"/>
      <c r="C291" s="11"/>
      <c r="D291" s="11"/>
      <c r="E291" s="11"/>
      <c r="F291" s="11"/>
      <c r="G291" s="11"/>
      <c r="H291" s="11"/>
      <c r="I291" s="11"/>
      <c r="J291" s="11"/>
    </row>
    <row r="292" spans="2:10" x14ac:dyDescent="0.2">
      <c r="B292" s="7"/>
      <c r="C292" s="11"/>
      <c r="D292" s="11"/>
      <c r="E292" s="11"/>
      <c r="F292" s="11"/>
      <c r="G292" s="11"/>
      <c r="H292" s="11"/>
      <c r="I292" s="11"/>
      <c r="J292" s="11"/>
    </row>
    <row r="293" spans="2:10" x14ac:dyDescent="0.2">
      <c r="B293" s="7"/>
      <c r="C293" s="11"/>
      <c r="D293" s="11"/>
      <c r="E293" s="11"/>
      <c r="F293" s="11"/>
      <c r="G293" s="11"/>
      <c r="H293" s="11"/>
      <c r="I293" s="11"/>
      <c r="J293" s="11"/>
    </row>
    <row r="294" spans="2:10" x14ac:dyDescent="0.2">
      <c r="B294" s="7"/>
      <c r="C294" s="11"/>
      <c r="D294" s="11"/>
      <c r="E294" s="11"/>
      <c r="F294" s="11"/>
      <c r="G294" s="11"/>
      <c r="H294" s="11"/>
      <c r="I294" s="11"/>
      <c r="J294" s="11"/>
    </row>
    <row r="295" spans="2:10" x14ac:dyDescent="0.2">
      <c r="B295" s="7"/>
      <c r="C295" s="11"/>
      <c r="D295" s="11"/>
      <c r="E295" s="11"/>
      <c r="F295" s="11"/>
      <c r="G295" s="11"/>
      <c r="H295" s="11"/>
      <c r="I295" s="11"/>
      <c r="J295" s="11"/>
    </row>
    <row r="296" spans="2:10" x14ac:dyDescent="0.2">
      <c r="B296" s="7"/>
      <c r="C296" s="11"/>
      <c r="D296" s="11"/>
      <c r="E296" s="11"/>
      <c r="F296" s="11"/>
      <c r="G296" s="11"/>
      <c r="H296" s="11"/>
      <c r="I296" s="11"/>
      <c r="J296" s="11"/>
    </row>
    <row r="297" spans="2:10" x14ac:dyDescent="0.2">
      <c r="B297" s="7"/>
      <c r="C297" s="11"/>
      <c r="D297" s="11"/>
      <c r="E297" s="11"/>
      <c r="F297" s="11"/>
      <c r="G297" s="11"/>
      <c r="H297" s="11"/>
      <c r="I297" s="11"/>
      <c r="J297" s="11"/>
    </row>
    <row r="298" spans="2:10" x14ac:dyDescent="0.2">
      <c r="B298" s="7"/>
      <c r="C298" s="11"/>
      <c r="D298" s="11"/>
      <c r="E298" s="11"/>
      <c r="F298" s="11"/>
      <c r="G298" s="11"/>
      <c r="H298" s="11"/>
      <c r="I298" s="11"/>
      <c r="J298" s="11"/>
    </row>
    <row r="299" spans="2:10" x14ac:dyDescent="0.2">
      <c r="B299" s="7"/>
      <c r="C299" s="11"/>
      <c r="D299" s="11"/>
      <c r="E299" s="11"/>
      <c r="F299" s="11"/>
      <c r="G299" s="11"/>
      <c r="H299" s="11"/>
      <c r="I299" s="11"/>
      <c r="J299" s="11"/>
    </row>
    <row r="300" spans="2:10" x14ac:dyDescent="0.2">
      <c r="B300" s="7"/>
      <c r="C300" s="11"/>
      <c r="D300" s="11"/>
      <c r="E300" s="11"/>
      <c r="F300" s="11"/>
      <c r="G300" s="11"/>
      <c r="H300" s="11"/>
      <c r="I300" s="11"/>
      <c r="J300" s="11"/>
    </row>
    <row r="301" spans="2:10" x14ac:dyDescent="0.2">
      <c r="B301" s="7"/>
      <c r="C301" s="11"/>
      <c r="D301" s="11"/>
      <c r="E301" s="11"/>
      <c r="F301" s="11"/>
      <c r="G301" s="11"/>
      <c r="H301" s="11"/>
      <c r="I301" s="11"/>
      <c r="J301" s="11"/>
    </row>
    <row r="302" spans="2:10" x14ac:dyDescent="0.2">
      <c r="B302" s="7"/>
      <c r="C302" s="11"/>
      <c r="D302" s="11"/>
      <c r="E302" s="11"/>
      <c r="F302" s="11"/>
      <c r="G302" s="11"/>
      <c r="H302" s="11"/>
      <c r="I302" s="11"/>
      <c r="J302" s="11"/>
    </row>
    <row r="303" spans="2:10" x14ac:dyDescent="0.2">
      <c r="B303" s="7"/>
      <c r="C303" s="11"/>
      <c r="D303" s="11"/>
      <c r="E303" s="11"/>
      <c r="F303" s="11"/>
      <c r="G303" s="11"/>
      <c r="H303" s="11"/>
      <c r="I303" s="11"/>
      <c r="J303" s="11"/>
    </row>
    <row r="304" spans="2:10" x14ac:dyDescent="0.2">
      <c r="B304" s="7"/>
      <c r="C304" s="11"/>
      <c r="D304" s="11"/>
      <c r="E304" s="11"/>
      <c r="F304" s="11"/>
      <c r="G304" s="11"/>
      <c r="H304" s="11"/>
      <c r="I304" s="11"/>
      <c r="J304" s="11"/>
    </row>
    <row r="305" spans="2:10" x14ac:dyDescent="0.2">
      <c r="B305" s="7"/>
      <c r="C305" s="11"/>
      <c r="D305" s="11"/>
      <c r="E305" s="11"/>
      <c r="F305" s="11"/>
      <c r="G305" s="11"/>
      <c r="H305" s="11"/>
      <c r="I305" s="11"/>
      <c r="J305" s="11"/>
    </row>
    <row r="306" spans="2:10" x14ac:dyDescent="0.2">
      <c r="B306" s="7"/>
      <c r="C306" s="11"/>
      <c r="D306" s="11"/>
      <c r="E306" s="11"/>
      <c r="F306" s="11"/>
      <c r="G306" s="11"/>
      <c r="H306" s="11"/>
      <c r="I306" s="11"/>
      <c r="J306" s="11"/>
    </row>
    <row r="307" spans="2:10" x14ac:dyDescent="0.2">
      <c r="B307" s="7"/>
      <c r="C307" s="11"/>
      <c r="D307" s="11"/>
      <c r="E307" s="11"/>
      <c r="F307" s="11"/>
      <c r="G307" s="11"/>
      <c r="H307" s="11"/>
      <c r="I307" s="11"/>
      <c r="J307" s="11"/>
    </row>
    <row r="308" spans="2:10" x14ac:dyDescent="0.2">
      <c r="B308" s="7"/>
      <c r="C308" s="11"/>
      <c r="D308" s="11"/>
      <c r="E308" s="11"/>
      <c r="F308" s="11"/>
      <c r="G308" s="11"/>
      <c r="H308" s="11"/>
      <c r="I308" s="11"/>
      <c r="J308" s="11"/>
    </row>
    <row r="309" spans="2:10" x14ac:dyDescent="0.2">
      <c r="B309" s="7"/>
      <c r="C309" s="11"/>
      <c r="D309" s="11"/>
      <c r="E309" s="11"/>
      <c r="F309" s="11"/>
      <c r="G309" s="11"/>
      <c r="H309" s="11"/>
      <c r="I309" s="11"/>
      <c r="J309" s="11"/>
    </row>
    <row r="310" spans="2:10" x14ac:dyDescent="0.2">
      <c r="B310" s="7"/>
      <c r="C310" s="11"/>
      <c r="D310" s="11"/>
      <c r="E310" s="11"/>
      <c r="F310" s="11"/>
      <c r="G310" s="11"/>
      <c r="H310" s="11"/>
      <c r="I310" s="11"/>
      <c r="J310" s="11"/>
    </row>
    <row r="311" spans="2:10" x14ac:dyDescent="0.2">
      <c r="B311" s="7"/>
      <c r="C311" s="11"/>
      <c r="D311" s="11"/>
      <c r="E311" s="11"/>
      <c r="F311" s="11"/>
      <c r="G311" s="11"/>
      <c r="H311" s="11"/>
      <c r="I311" s="11"/>
      <c r="J311" s="11"/>
    </row>
    <row r="312" spans="2:10" x14ac:dyDescent="0.2">
      <c r="B312" s="7"/>
      <c r="C312" s="11"/>
      <c r="D312" s="11"/>
      <c r="E312" s="11"/>
      <c r="F312" s="11"/>
      <c r="G312" s="11"/>
      <c r="H312" s="11"/>
      <c r="I312" s="11"/>
      <c r="J312" s="11"/>
    </row>
    <row r="313" spans="2:10" x14ac:dyDescent="0.2">
      <c r="B313" s="7"/>
      <c r="C313" s="11"/>
      <c r="D313" s="11"/>
      <c r="E313" s="11"/>
      <c r="F313" s="11"/>
      <c r="G313" s="11"/>
      <c r="H313" s="11"/>
      <c r="I313" s="11"/>
      <c r="J313" s="11"/>
    </row>
    <row r="314" spans="2:10" x14ac:dyDescent="0.2">
      <c r="B314" s="7"/>
      <c r="C314" s="11"/>
      <c r="D314" s="11"/>
      <c r="E314" s="11"/>
      <c r="F314" s="11"/>
      <c r="G314" s="11"/>
      <c r="H314" s="11"/>
      <c r="I314" s="11"/>
      <c r="J314" s="11"/>
    </row>
    <row r="315" spans="2:10" x14ac:dyDescent="0.2">
      <c r="B315" s="7"/>
      <c r="C315" s="11"/>
      <c r="D315" s="11"/>
      <c r="E315" s="11"/>
      <c r="F315" s="11"/>
      <c r="G315" s="11"/>
      <c r="H315" s="11"/>
      <c r="I315" s="11"/>
      <c r="J315" s="11"/>
    </row>
    <row r="316" spans="2:10" x14ac:dyDescent="0.2">
      <c r="B316" s="7"/>
      <c r="C316" s="11"/>
      <c r="D316" s="11"/>
      <c r="E316" s="11"/>
      <c r="F316" s="11"/>
      <c r="G316" s="11"/>
      <c r="H316" s="11"/>
      <c r="I316" s="11"/>
      <c r="J316" s="11"/>
    </row>
    <row r="317" spans="2:10" x14ac:dyDescent="0.2">
      <c r="B317" s="7"/>
      <c r="C317" s="11"/>
      <c r="D317" s="11"/>
      <c r="E317" s="11"/>
      <c r="F317" s="11"/>
      <c r="G317" s="11"/>
      <c r="H317" s="11"/>
      <c r="I317" s="11"/>
      <c r="J317" s="11"/>
    </row>
    <row r="318" spans="2:10" x14ac:dyDescent="0.2">
      <c r="B318" s="7"/>
      <c r="C318" s="11"/>
      <c r="D318" s="11"/>
      <c r="E318" s="11"/>
      <c r="F318" s="11"/>
      <c r="G318" s="11"/>
      <c r="H318" s="11"/>
      <c r="I318" s="11"/>
      <c r="J318" s="11"/>
    </row>
    <row r="319" spans="2:10" x14ac:dyDescent="0.2">
      <c r="B319" s="7"/>
      <c r="C319" s="11"/>
      <c r="D319" s="11"/>
      <c r="E319" s="11"/>
      <c r="F319" s="11"/>
      <c r="G319" s="11"/>
      <c r="H319" s="11"/>
      <c r="I319" s="11"/>
      <c r="J319" s="11"/>
    </row>
    <row r="320" spans="2:10" x14ac:dyDescent="0.2">
      <c r="B320" s="7"/>
      <c r="C320" s="11"/>
      <c r="D320" s="11"/>
      <c r="E320" s="11"/>
      <c r="F320" s="11"/>
      <c r="G320" s="11"/>
      <c r="H320" s="11"/>
      <c r="I320" s="11"/>
      <c r="J320" s="11"/>
    </row>
    <row r="321" spans="2:10" x14ac:dyDescent="0.2">
      <c r="B321" s="7"/>
      <c r="C321" s="11"/>
      <c r="D321" s="11"/>
      <c r="E321" s="11"/>
      <c r="F321" s="11"/>
      <c r="G321" s="11"/>
      <c r="H321" s="11"/>
      <c r="I321" s="11"/>
      <c r="J321" s="11"/>
    </row>
    <row r="322" spans="2:10" x14ac:dyDescent="0.2">
      <c r="B322" s="7"/>
      <c r="C322" s="11"/>
      <c r="D322" s="11"/>
      <c r="E322" s="11"/>
      <c r="F322" s="11"/>
      <c r="G322" s="11"/>
      <c r="H322" s="11"/>
      <c r="I322" s="11"/>
      <c r="J322" s="11"/>
    </row>
    <row r="323" spans="2:10" x14ac:dyDescent="0.2">
      <c r="B323" s="7"/>
      <c r="C323" s="11"/>
      <c r="D323" s="11"/>
      <c r="E323" s="11"/>
      <c r="F323" s="11"/>
      <c r="G323" s="11"/>
      <c r="H323" s="11"/>
      <c r="I323" s="11"/>
      <c r="J323" s="11"/>
    </row>
    <row r="324" spans="2:10" x14ac:dyDescent="0.2">
      <c r="B324" s="7"/>
      <c r="C324" s="11"/>
      <c r="D324" s="11"/>
      <c r="E324" s="11"/>
      <c r="F324" s="11"/>
      <c r="G324" s="11"/>
      <c r="H324" s="11"/>
      <c r="I324" s="11"/>
      <c r="J324" s="11"/>
    </row>
    <row r="325" spans="2:10" x14ac:dyDescent="0.2">
      <c r="B325" s="7"/>
      <c r="C325" s="11"/>
      <c r="D325" s="11"/>
      <c r="E325" s="11"/>
      <c r="F325" s="11"/>
      <c r="G325" s="11"/>
      <c r="H325" s="11"/>
      <c r="I325" s="11"/>
      <c r="J325" s="11"/>
    </row>
    <row r="326" spans="2:10" x14ac:dyDescent="0.2">
      <c r="B326" s="7"/>
      <c r="C326" s="11"/>
      <c r="D326" s="11"/>
      <c r="E326" s="11"/>
      <c r="F326" s="11"/>
      <c r="G326" s="11"/>
      <c r="H326" s="11"/>
      <c r="I326" s="11"/>
      <c r="J326" s="11"/>
    </row>
    <row r="327" spans="2:10" x14ac:dyDescent="0.2">
      <c r="B327" s="7"/>
      <c r="C327" s="11"/>
      <c r="D327" s="11"/>
      <c r="E327" s="11"/>
      <c r="F327" s="11"/>
      <c r="G327" s="11"/>
      <c r="H327" s="11"/>
      <c r="I327" s="11"/>
      <c r="J327" s="11"/>
    </row>
    <row r="328" spans="2:10" x14ac:dyDescent="0.2">
      <c r="B328" s="7"/>
      <c r="C328" s="11"/>
      <c r="D328" s="11"/>
      <c r="E328" s="11"/>
      <c r="F328" s="11"/>
      <c r="G328" s="11"/>
      <c r="H328" s="11"/>
      <c r="I328" s="11"/>
      <c r="J328" s="11"/>
    </row>
    <row r="329" spans="2:10" x14ac:dyDescent="0.2">
      <c r="B329" s="7"/>
      <c r="C329" s="11"/>
      <c r="D329" s="11"/>
      <c r="E329" s="11"/>
      <c r="F329" s="11"/>
      <c r="G329" s="11"/>
      <c r="H329" s="11"/>
      <c r="I329" s="11"/>
      <c r="J329" s="11"/>
    </row>
    <row r="330" spans="2:10" x14ac:dyDescent="0.2">
      <c r="B330" s="7"/>
      <c r="C330" s="11"/>
      <c r="D330" s="11"/>
      <c r="E330" s="11"/>
      <c r="F330" s="11"/>
      <c r="G330" s="11"/>
      <c r="H330" s="11"/>
      <c r="I330" s="11"/>
      <c r="J330" s="11"/>
    </row>
    <row r="331" spans="2:10" x14ac:dyDescent="0.2">
      <c r="B331" s="7"/>
      <c r="C331" s="11"/>
      <c r="D331" s="11"/>
      <c r="E331" s="11"/>
      <c r="F331" s="11"/>
      <c r="G331" s="11"/>
      <c r="H331" s="11"/>
      <c r="I331" s="11"/>
      <c r="J331" s="11"/>
    </row>
    <row r="332" spans="2:10" x14ac:dyDescent="0.2">
      <c r="B332" s="7"/>
      <c r="C332" s="11"/>
      <c r="D332" s="11"/>
      <c r="E332" s="11"/>
      <c r="F332" s="11"/>
      <c r="G332" s="11"/>
      <c r="H332" s="11"/>
      <c r="I332" s="11"/>
      <c r="J332" s="11"/>
    </row>
    <row r="333" spans="2:10" x14ac:dyDescent="0.2">
      <c r="B333" s="7"/>
      <c r="C333" s="11"/>
      <c r="D333" s="11"/>
      <c r="E333" s="11"/>
      <c r="F333" s="11"/>
      <c r="G333" s="11"/>
      <c r="H333" s="11"/>
      <c r="I333" s="11"/>
      <c r="J333" s="11"/>
    </row>
    <row r="334" spans="2:10" x14ac:dyDescent="0.2">
      <c r="B334" s="7"/>
      <c r="C334" s="11"/>
      <c r="D334" s="11"/>
      <c r="E334" s="11"/>
      <c r="F334" s="11"/>
      <c r="G334" s="11"/>
      <c r="H334" s="11"/>
      <c r="I334" s="11"/>
      <c r="J334" s="11"/>
    </row>
    <row r="335" spans="2:10" x14ac:dyDescent="0.2">
      <c r="B335" s="7"/>
      <c r="C335" s="11"/>
      <c r="D335" s="11"/>
      <c r="E335" s="11"/>
      <c r="F335" s="11"/>
      <c r="G335" s="11"/>
      <c r="H335" s="11"/>
      <c r="I335" s="11"/>
      <c r="J335" s="11"/>
    </row>
    <row r="336" spans="2:10" x14ac:dyDescent="0.2">
      <c r="B336" s="7"/>
      <c r="C336" s="11"/>
      <c r="D336" s="11"/>
      <c r="E336" s="11"/>
      <c r="F336" s="11"/>
      <c r="G336" s="11"/>
      <c r="H336" s="11"/>
      <c r="I336" s="11"/>
      <c r="J336" s="11"/>
    </row>
    <row r="337" spans="2:10" x14ac:dyDescent="0.2">
      <c r="B337" s="7"/>
      <c r="C337" s="11"/>
      <c r="D337" s="11"/>
      <c r="E337" s="11"/>
      <c r="F337" s="11"/>
      <c r="G337" s="11"/>
      <c r="H337" s="11"/>
      <c r="I337" s="11"/>
      <c r="J337" s="11"/>
    </row>
    <row r="338" spans="2:10" x14ac:dyDescent="0.2">
      <c r="B338" s="7"/>
      <c r="C338" s="11"/>
      <c r="D338" s="11"/>
      <c r="E338" s="11"/>
      <c r="F338" s="11"/>
      <c r="G338" s="11"/>
      <c r="H338" s="11"/>
      <c r="I338" s="11"/>
      <c r="J338" s="11"/>
    </row>
    <row r="339" spans="2:10" x14ac:dyDescent="0.2">
      <c r="B339" s="7"/>
      <c r="C339" s="11"/>
      <c r="D339" s="11"/>
      <c r="E339" s="11"/>
      <c r="F339" s="11"/>
      <c r="G339" s="11"/>
      <c r="H339" s="11"/>
      <c r="I339" s="11"/>
      <c r="J339" s="11"/>
    </row>
    <row r="340" spans="2:10" x14ac:dyDescent="0.2">
      <c r="B340" s="7"/>
      <c r="C340" s="11"/>
      <c r="D340" s="11"/>
      <c r="E340" s="11"/>
      <c r="F340" s="11"/>
      <c r="G340" s="11"/>
      <c r="H340" s="11"/>
      <c r="I340" s="11"/>
      <c r="J340" s="11"/>
    </row>
    <row r="341" spans="2:10" x14ac:dyDescent="0.2">
      <c r="B341" s="7"/>
      <c r="C341" s="11"/>
      <c r="D341" s="11"/>
      <c r="E341" s="11"/>
      <c r="F341" s="11"/>
      <c r="G341" s="11"/>
      <c r="H341" s="11"/>
      <c r="I341" s="11"/>
      <c r="J341" s="11"/>
    </row>
    <row r="342" spans="2:10" x14ac:dyDescent="0.2">
      <c r="B342" s="7"/>
      <c r="C342" s="11"/>
      <c r="D342" s="11"/>
      <c r="E342" s="11"/>
      <c r="F342" s="11"/>
      <c r="G342" s="11"/>
      <c r="H342" s="11"/>
      <c r="I342" s="11"/>
      <c r="J342" s="11"/>
    </row>
    <row r="343" spans="2:10" x14ac:dyDescent="0.2">
      <c r="B343" s="7"/>
      <c r="C343" s="11"/>
      <c r="D343" s="11"/>
      <c r="E343" s="11"/>
      <c r="F343" s="11"/>
      <c r="G343" s="11"/>
      <c r="H343" s="11"/>
      <c r="I343" s="11"/>
      <c r="J343" s="11"/>
    </row>
    <row r="344" spans="2:10" x14ac:dyDescent="0.2">
      <c r="B344" s="7"/>
      <c r="C344" s="11"/>
      <c r="D344" s="11"/>
      <c r="E344" s="11"/>
      <c r="F344" s="11"/>
      <c r="G344" s="11"/>
      <c r="H344" s="11"/>
      <c r="I344" s="11"/>
      <c r="J344" s="11"/>
    </row>
    <row r="345" spans="2:10" x14ac:dyDescent="0.2">
      <c r="B345" s="7"/>
      <c r="C345" s="11"/>
      <c r="D345" s="11"/>
      <c r="E345" s="11"/>
      <c r="F345" s="11"/>
      <c r="G345" s="11"/>
      <c r="H345" s="11"/>
      <c r="I345" s="11"/>
      <c r="J345" s="11"/>
    </row>
    <row r="346" spans="2:10" x14ac:dyDescent="0.2">
      <c r="B346" s="7"/>
      <c r="C346" s="11"/>
      <c r="D346" s="11"/>
      <c r="E346" s="11"/>
      <c r="F346" s="11"/>
      <c r="G346" s="11"/>
      <c r="H346" s="11"/>
      <c r="I346" s="11"/>
      <c r="J346" s="11"/>
    </row>
    <row r="347" spans="2:10" x14ac:dyDescent="0.2">
      <c r="B347" s="7"/>
      <c r="C347" s="11"/>
      <c r="D347" s="11"/>
      <c r="E347" s="11"/>
      <c r="F347" s="11"/>
      <c r="G347" s="11"/>
      <c r="H347" s="11"/>
      <c r="I347" s="11"/>
      <c r="J347" s="11"/>
    </row>
    <row r="348" spans="2:10" x14ac:dyDescent="0.2">
      <c r="B348" s="7"/>
      <c r="C348" s="11"/>
      <c r="D348" s="11"/>
      <c r="E348" s="11"/>
      <c r="F348" s="11"/>
      <c r="G348" s="11"/>
      <c r="H348" s="11"/>
      <c r="I348" s="11"/>
      <c r="J348" s="11"/>
    </row>
    <row r="349" spans="2:10" x14ac:dyDescent="0.2">
      <c r="B349" s="7"/>
      <c r="C349" s="11"/>
      <c r="D349" s="11"/>
      <c r="E349" s="11"/>
      <c r="F349" s="11"/>
      <c r="G349" s="11"/>
      <c r="H349" s="11"/>
      <c r="I349" s="11"/>
      <c r="J349" s="11"/>
    </row>
    <row r="350" spans="2:10" x14ac:dyDescent="0.2">
      <c r="B350" s="7"/>
      <c r="C350" s="11"/>
      <c r="D350" s="11"/>
      <c r="E350" s="11"/>
      <c r="F350" s="11"/>
      <c r="G350" s="11"/>
      <c r="H350" s="11"/>
      <c r="I350" s="11"/>
      <c r="J350" s="11"/>
    </row>
    <row r="351" spans="2:10" x14ac:dyDescent="0.2">
      <c r="B351" s="7"/>
      <c r="C351" s="11"/>
      <c r="D351" s="11"/>
      <c r="E351" s="11"/>
      <c r="F351" s="11"/>
      <c r="G351" s="11"/>
      <c r="H351" s="11"/>
      <c r="I351" s="11"/>
      <c r="J351" s="11"/>
    </row>
    <row r="352" spans="2:10" x14ac:dyDescent="0.2">
      <c r="B352" s="7"/>
      <c r="C352" s="11"/>
      <c r="D352" s="11"/>
      <c r="E352" s="11"/>
      <c r="F352" s="11"/>
      <c r="G352" s="11"/>
      <c r="H352" s="11"/>
      <c r="I352" s="11"/>
      <c r="J352" s="11"/>
    </row>
    <row r="353" spans="2:10" x14ac:dyDescent="0.2">
      <c r="B353" s="7"/>
      <c r="C353" s="11"/>
      <c r="D353" s="11"/>
      <c r="E353" s="11"/>
      <c r="F353" s="11"/>
      <c r="G353" s="11"/>
      <c r="H353" s="11"/>
      <c r="I353" s="11"/>
      <c r="J353" s="11"/>
    </row>
    <row r="354" spans="2:10" x14ac:dyDescent="0.2">
      <c r="B354" s="7"/>
      <c r="C354" s="11"/>
      <c r="D354" s="11"/>
      <c r="E354" s="11"/>
      <c r="F354" s="11"/>
      <c r="G354" s="11"/>
      <c r="H354" s="11"/>
      <c r="I354" s="11"/>
      <c r="J354" s="11"/>
    </row>
    <row r="355" spans="2:10" x14ac:dyDescent="0.2">
      <c r="B355" s="7"/>
      <c r="C355" s="11"/>
      <c r="D355" s="11"/>
      <c r="E355" s="11"/>
      <c r="F355" s="11"/>
      <c r="G355" s="11"/>
      <c r="H355" s="11"/>
      <c r="I355" s="11"/>
      <c r="J355" s="11"/>
    </row>
    <row r="356" spans="2:10" x14ac:dyDescent="0.2">
      <c r="B356" s="7"/>
      <c r="C356" s="11"/>
      <c r="D356" s="11"/>
      <c r="E356" s="11"/>
      <c r="F356" s="11"/>
      <c r="G356" s="11"/>
      <c r="H356" s="11"/>
      <c r="I356" s="11"/>
      <c r="J356" s="11"/>
    </row>
    <row r="357" spans="2:10" x14ac:dyDescent="0.2">
      <c r="B357" s="7"/>
      <c r="C357" s="11"/>
      <c r="D357" s="11"/>
      <c r="E357" s="11"/>
      <c r="F357" s="11"/>
      <c r="G357" s="11"/>
      <c r="H357" s="11"/>
      <c r="I357" s="11"/>
      <c r="J357" s="11"/>
    </row>
    <row r="358" spans="2:10" x14ac:dyDescent="0.2">
      <c r="B358" s="7"/>
      <c r="C358" s="11"/>
      <c r="D358" s="11"/>
      <c r="E358" s="11"/>
      <c r="F358" s="11"/>
      <c r="G358" s="11"/>
      <c r="H358" s="11"/>
      <c r="I358" s="11"/>
      <c r="J358" s="11"/>
    </row>
    <row r="359" spans="2:10" x14ac:dyDescent="0.2">
      <c r="B359" s="7"/>
      <c r="C359" s="11"/>
      <c r="D359" s="11"/>
      <c r="E359" s="11"/>
      <c r="F359" s="11"/>
      <c r="G359" s="11"/>
      <c r="H359" s="11"/>
      <c r="I359" s="11"/>
      <c r="J359" s="11"/>
    </row>
    <row r="360" spans="2:10" x14ac:dyDescent="0.2">
      <c r="B360" s="7"/>
      <c r="C360" s="11"/>
      <c r="D360" s="11"/>
      <c r="E360" s="11"/>
      <c r="F360" s="11"/>
      <c r="G360" s="11"/>
      <c r="H360" s="11"/>
      <c r="I360" s="11"/>
      <c r="J360" s="11"/>
    </row>
    <row r="361" spans="2:10" x14ac:dyDescent="0.2">
      <c r="B361" s="7"/>
      <c r="C361" s="11"/>
      <c r="D361" s="11"/>
      <c r="E361" s="11"/>
      <c r="F361" s="11"/>
      <c r="G361" s="11"/>
      <c r="H361" s="11"/>
      <c r="I361" s="11"/>
      <c r="J361" s="11"/>
    </row>
    <row r="362" spans="2:10" x14ac:dyDescent="0.2">
      <c r="B362" s="7"/>
      <c r="C362" s="11"/>
      <c r="D362" s="11"/>
      <c r="E362" s="11"/>
      <c r="F362" s="11"/>
      <c r="G362" s="11"/>
      <c r="H362" s="11"/>
      <c r="I362" s="11"/>
      <c r="J362" s="11"/>
    </row>
    <row r="363" spans="2:10" x14ac:dyDescent="0.2">
      <c r="B363" s="7"/>
      <c r="C363" s="11"/>
      <c r="D363" s="11"/>
      <c r="E363" s="11"/>
      <c r="F363" s="11"/>
      <c r="G363" s="11"/>
      <c r="H363" s="11"/>
      <c r="I363" s="11"/>
      <c r="J363" s="11"/>
    </row>
    <row r="364" spans="2:10" x14ac:dyDescent="0.2">
      <c r="B364" s="7"/>
      <c r="C364" s="11"/>
      <c r="D364" s="11"/>
      <c r="E364" s="11"/>
      <c r="F364" s="11"/>
      <c r="G364" s="11"/>
      <c r="H364" s="11"/>
      <c r="I364" s="11"/>
      <c r="J364" s="11"/>
    </row>
    <row r="365" spans="2:10" x14ac:dyDescent="0.2">
      <c r="B365" s="7"/>
      <c r="C365" s="11"/>
      <c r="D365" s="11"/>
      <c r="E365" s="11"/>
      <c r="F365" s="11"/>
      <c r="G365" s="11"/>
      <c r="H365" s="11"/>
      <c r="I365" s="11"/>
      <c r="J365" s="11"/>
    </row>
    <row r="366" spans="2:10" x14ac:dyDescent="0.2">
      <c r="B366" s="7"/>
      <c r="C366" s="11"/>
      <c r="D366" s="11"/>
      <c r="E366" s="11"/>
      <c r="F366" s="11"/>
      <c r="G366" s="11"/>
      <c r="H366" s="11"/>
      <c r="I366" s="11"/>
      <c r="J366" s="11"/>
    </row>
    <row r="367" spans="2:10" x14ac:dyDescent="0.2">
      <c r="B367" s="7"/>
      <c r="C367" s="11"/>
      <c r="D367" s="11"/>
      <c r="E367" s="11"/>
      <c r="F367" s="11"/>
      <c r="G367" s="11"/>
      <c r="H367" s="11"/>
      <c r="I367" s="11"/>
      <c r="J367" s="11"/>
    </row>
    <row r="368" spans="2:10" x14ac:dyDescent="0.2">
      <c r="B368" s="7"/>
      <c r="C368" s="11"/>
      <c r="D368" s="11"/>
      <c r="E368" s="11"/>
      <c r="F368" s="11"/>
      <c r="G368" s="11"/>
      <c r="H368" s="11"/>
      <c r="I368" s="11"/>
      <c r="J368" s="11"/>
    </row>
    <row r="369" spans="2:10" x14ac:dyDescent="0.2">
      <c r="B369" s="7"/>
      <c r="C369" s="11"/>
      <c r="D369" s="11"/>
      <c r="E369" s="11"/>
      <c r="F369" s="11"/>
      <c r="G369" s="11"/>
      <c r="H369" s="11"/>
      <c r="I369" s="11"/>
      <c r="J369" s="11"/>
    </row>
    <row r="370" spans="2:10" x14ac:dyDescent="0.2">
      <c r="B370" s="7"/>
      <c r="C370" s="11"/>
      <c r="D370" s="11"/>
      <c r="E370" s="11"/>
      <c r="F370" s="11"/>
      <c r="G370" s="11"/>
      <c r="H370" s="11"/>
      <c r="I370" s="11"/>
      <c r="J370" s="11"/>
    </row>
    <row r="371" spans="2:10" x14ac:dyDescent="0.2">
      <c r="B371" s="7"/>
      <c r="C371" s="11"/>
      <c r="D371" s="11"/>
      <c r="E371" s="11"/>
      <c r="F371" s="11"/>
      <c r="G371" s="11"/>
      <c r="H371" s="11"/>
      <c r="I371" s="11"/>
      <c r="J371" s="11"/>
    </row>
    <row r="372" spans="2:10" x14ac:dyDescent="0.2">
      <c r="B372" s="7"/>
      <c r="C372" s="11"/>
      <c r="D372" s="11"/>
      <c r="E372" s="11"/>
      <c r="F372" s="11"/>
      <c r="G372" s="11"/>
      <c r="H372" s="11"/>
      <c r="I372" s="11"/>
      <c r="J372" s="11"/>
    </row>
    <row r="373" spans="2:10" x14ac:dyDescent="0.2">
      <c r="B373" s="7"/>
      <c r="C373" s="11"/>
      <c r="D373" s="11"/>
      <c r="E373" s="11"/>
      <c r="F373" s="11"/>
      <c r="G373" s="11"/>
      <c r="H373" s="11"/>
      <c r="I373" s="11"/>
      <c r="J373" s="11"/>
    </row>
    <row r="374" spans="2:10" x14ac:dyDescent="0.2">
      <c r="B374" s="7"/>
      <c r="C374" s="11"/>
      <c r="D374" s="11"/>
      <c r="E374" s="11"/>
      <c r="F374" s="11"/>
      <c r="G374" s="11"/>
      <c r="H374" s="11"/>
      <c r="I374" s="11"/>
      <c r="J374" s="11"/>
    </row>
    <row r="375" spans="2:10" x14ac:dyDescent="0.2">
      <c r="B375" s="7"/>
      <c r="C375" s="11"/>
      <c r="D375" s="11"/>
      <c r="E375" s="11"/>
      <c r="F375" s="11"/>
      <c r="G375" s="11"/>
      <c r="H375" s="11"/>
      <c r="I375" s="11"/>
      <c r="J375" s="11"/>
    </row>
    <row r="376" spans="2:10" x14ac:dyDescent="0.2">
      <c r="B376" s="7"/>
      <c r="C376" s="11"/>
      <c r="D376" s="11"/>
      <c r="E376" s="11"/>
      <c r="F376" s="11"/>
      <c r="G376" s="11"/>
      <c r="H376" s="11"/>
      <c r="I376" s="11"/>
      <c r="J376" s="11"/>
    </row>
    <row r="377" spans="2:10" x14ac:dyDescent="0.2">
      <c r="B377" s="7"/>
      <c r="C377" s="11"/>
      <c r="D377" s="11"/>
      <c r="E377" s="11"/>
      <c r="F377" s="11"/>
      <c r="G377" s="11"/>
      <c r="H377" s="11"/>
      <c r="I377" s="11"/>
      <c r="J377" s="11"/>
    </row>
    <row r="378" spans="2:10" x14ac:dyDescent="0.2">
      <c r="B378" s="7"/>
      <c r="C378" s="11"/>
      <c r="D378" s="11"/>
      <c r="E378" s="11"/>
      <c r="F378" s="11"/>
      <c r="G378" s="11"/>
      <c r="H378" s="11"/>
      <c r="I378" s="11"/>
      <c r="J378" s="11"/>
    </row>
    <row r="379" spans="2:10" x14ac:dyDescent="0.2">
      <c r="B379" s="7"/>
      <c r="C379" s="11"/>
      <c r="D379" s="11"/>
      <c r="E379" s="11"/>
      <c r="F379" s="11"/>
      <c r="G379" s="11"/>
      <c r="H379" s="11"/>
      <c r="I379" s="11"/>
      <c r="J379" s="11"/>
    </row>
    <row r="380" spans="2:10" x14ac:dyDescent="0.2">
      <c r="B380" s="7"/>
      <c r="C380" s="11"/>
      <c r="D380" s="11"/>
      <c r="E380" s="11"/>
      <c r="F380" s="11"/>
      <c r="G380" s="11"/>
      <c r="H380" s="11"/>
      <c r="I380" s="11"/>
      <c r="J380" s="11"/>
    </row>
    <row r="381" spans="2:10" x14ac:dyDescent="0.2">
      <c r="B381" s="7"/>
      <c r="C381" s="11"/>
      <c r="D381" s="11"/>
      <c r="E381" s="11"/>
      <c r="F381" s="11"/>
      <c r="G381" s="11"/>
      <c r="H381" s="11"/>
      <c r="I381" s="11"/>
      <c r="J381" s="11"/>
    </row>
    <row r="382" spans="2:10" x14ac:dyDescent="0.2">
      <c r="B382" s="7"/>
      <c r="C382" s="11"/>
      <c r="D382" s="11"/>
      <c r="E382" s="11"/>
      <c r="F382" s="11"/>
      <c r="G382" s="11"/>
      <c r="H382" s="11"/>
      <c r="I382" s="11"/>
      <c r="J382" s="11"/>
    </row>
    <row r="383" spans="2:10" x14ac:dyDescent="0.2">
      <c r="B383" s="7"/>
      <c r="C383" s="11"/>
      <c r="D383" s="11"/>
      <c r="E383" s="11"/>
      <c r="F383" s="11"/>
      <c r="G383" s="11"/>
      <c r="H383" s="11"/>
      <c r="I383" s="11"/>
      <c r="J383" s="11"/>
    </row>
    <row r="384" spans="2:10" x14ac:dyDescent="0.2">
      <c r="B384" s="7"/>
      <c r="C384" s="11"/>
      <c r="D384" s="11"/>
      <c r="E384" s="11"/>
      <c r="F384" s="11"/>
      <c r="G384" s="11"/>
      <c r="H384" s="11"/>
      <c r="I384" s="11"/>
      <c r="J384" s="11"/>
    </row>
    <row r="385" spans="2:10" x14ac:dyDescent="0.2">
      <c r="B385" s="7"/>
      <c r="C385" s="11"/>
      <c r="D385" s="11"/>
      <c r="E385" s="11"/>
      <c r="F385" s="11"/>
      <c r="G385" s="11"/>
      <c r="H385" s="11"/>
      <c r="I385" s="11"/>
      <c r="J385" s="11"/>
    </row>
    <row r="386" spans="2:10" x14ac:dyDescent="0.2">
      <c r="B386" s="7"/>
      <c r="C386" s="11"/>
      <c r="D386" s="11"/>
      <c r="E386" s="11"/>
      <c r="F386" s="11"/>
      <c r="G386" s="11"/>
      <c r="H386" s="11"/>
      <c r="I386" s="11"/>
      <c r="J386" s="11"/>
    </row>
    <row r="387" spans="2:10" x14ac:dyDescent="0.2">
      <c r="B387" s="7"/>
      <c r="C387" s="11"/>
      <c r="D387" s="11"/>
      <c r="E387" s="11"/>
      <c r="F387" s="11"/>
      <c r="G387" s="11"/>
      <c r="H387" s="11"/>
      <c r="I387" s="11"/>
      <c r="J387" s="11"/>
    </row>
    <row r="388" spans="2:10" x14ac:dyDescent="0.2">
      <c r="B388" s="7"/>
      <c r="C388" s="11"/>
      <c r="D388" s="11"/>
      <c r="E388" s="11"/>
      <c r="F388" s="11"/>
      <c r="G388" s="11"/>
      <c r="H388" s="11"/>
      <c r="I388" s="11"/>
      <c r="J388" s="11"/>
    </row>
    <row r="389" spans="2:10" x14ac:dyDescent="0.2">
      <c r="B389" s="7"/>
      <c r="C389" s="11"/>
      <c r="D389" s="11"/>
      <c r="E389" s="11"/>
      <c r="F389" s="11"/>
      <c r="G389" s="11"/>
      <c r="H389" s="11"/>
      <c r="I389" s="11"/>
      <c r="J389" s="11"/>
    </row>
    <row r="390" spans="2:10" x14ac:dyDescent="0.2">
      <c r="B390" s="7"/>
      <c r="C390" s="11"/>
      <c r="D390" s="11"/>
      <c r="E390" s="11"/>
      <c r="F390" s="11"/>
      <c r="G390" s="11"/>
      <c r="H390" s="11"/>
      <c r="I390" s="11"/>
      <c r="J390" s="11"/>
    </row>
    <row r="391" spans="2:10" x14ac:dyDescent="0.2">
      <c r="B391" s="7"/>
      <c r="C391" s="11"/>
      <c r="D391" s="11"/>
      <c r="E391" s="11"/>
      <c r="F391" s="11"/>
      <c r="G391" s="11"/>
      <c r="H391" s="11"/>
      <c r="I391" s="11"/>
      <c r="J391" s="11"/>
    </row>
    <row r="392" spans="2:10" x14ac:dyDescent="0.2">
      <c r="B392" s="7"/>
      <c r="C392" s="11"/>
      <c r="D392" s="11"/>
      <c r="E392" s="11"/>
      <c r="F392" s="11"/>
      <c r="G392" s="11"/>
      <c r="H392" s="11"/>
      <c r="I392" s="11"/>
      <c r="J392" s="11"/>
    </row>
    <row r="393" spans="2:10" x14ac:dyDescent="0.2">
      <c r="B393" s="7"/>
      <c r="C393" s="11"/>
      <c r="D393" s="11"/>
      <c r="E393" s="11"/>
      <c r="F393" s="11"/>
      <c r="G393" s="11"/>
      <c r="H393" s="11"/>
      <c r="I393" s="11"/>
      <c r="J393" s="11"/>
    </row>
    <row r="394" spans="2:10" x14ac:dyDescent="0.2">
      <c r="B394" s="7"/>
      <c r="C394" s="11"/>
      <c r="D394" s="11"/>
      <c r="E394" s="11"/>
      <c r="F394" s="11"/>
      <c r="G394" s="11"/>
      <c r="H394" s="11"/>
      <c r="I394" s="11"/>
      <c r="J394" s="11"/>
    </row>
    <row r="395" spans="2:10" x14ac:dyDescent="0.2">
      <c r="B395" s="7"/>
      <c r="C395" s="11"/>
      <c r="D395" s="11"/>
      <c r="E395" s="11"/>
      <c r="F395" s="11"/>
      <c r="G395" s="11"/>
      <c r="H395" s="11"/>
      <c r="I395" s="11"/>
      <c r="J395" s="11"/>
    </row>
    <row r="396" spans="2:10" x14ac:dyDescent="0.2">
      <c r="B396" s="7"/>
      <c r="C396" s="11"/>
      <c r="D396" s="11"/>
      <c r="E396" s="11"/>
      <c r="F396" s="11"/>
      <c r="G396" s="11"/>
      <c r="H396" s="11"/>
      <c r="I396" s="11"/>
      <c r="J396" s="11"/>
    </row>
    <row r="397" spans="2:10" x14ac:dyDescent="0.2">
      <c r="B397" s="7"/>
      <c r="C397" s="11"/>
      <c r="D397" s="11"/>
      <c r="E397" s="11"/>
      <c r="F397" s="11"/>
      <c r="G397" s="11"/>
      <c r="H397" s="11"/>
      <c r="I397" s="11"/>
      <c r="J397" s="11"/>
    </row>
    <row r="398" spans="2:10" x14ac:dyDescent="0.2">
      <c r="B398" s="7"/>
      <c r="C398" s="11"/>
      <c r="D398" s="11"/>
      <c r="E398" s="11"/>
      <c r="F398" s="11"/>
      <c r="G398" s="11"/>
      <c r="H398" s="11"/>
      <c r="I398" s="11"/>
      <c r="J398" s="11"/>
    </row>
    <row r="399" spans="2:10" x14ac:dyDescent="0.2">
      <c r="B399" s="7"/>
      <c r="C399" s="11"/>
      <c r="D399" s="11"/>
      <c r="E399" s="11"/>
      <c r="F399" s="11"/>
      <c r="G399" s="11"/>
      <c r="H399" s="11"/>
      <c r="I399" s="11"/>
      <c r="J399" s="11"/>
    </row>
    <row r="400" spans="2:10" x14ac:dyDescent="0.2">
      <c r="B400" s="7"/>
      <c r="C400" s="11"/>
      <c r="D400" s="11"/>
      <c r="E400" s="11"/>
      <c r="F400" s="11"/>
      <c r="G400" s="11"/>
      <c r="H400" s="11"/>
      <c r="I400" s="11"/>
      <c r="J400" s="11"/>
    </row>
    <row r="401" spans="2:10" x14ac:dyDescent="0.2">
      <c r="B401" s="7"/>
      <c r="C401" s="11"/>
      <c r="D401" s="11"/>
      <c r="E401" s="11"/>
      <c r="F401" s="11"/>
      <c r="G401" s="11"/>
      <c r="H401" s="11"/>
      <c r="I401" s="11"/>
      <c r="J401" s="11"/>
    </row>
    <row r="402" spans="2:10" x14ac:dyDescent="0.2">
      <c r="B402" s="7"/>
      <c r="C402" s="11"/>
      <c r="D402" s="11"/>
      <c r="E402" s="11"/>
      <c r="F402" s="11"/>
      <c r="G402" s="11"/>
      <c r="H402" s="11"/>
      <c r="I402" s="11"/>
      <c r="J402" s="11"/>
    </row>
    <row r="403" spans="2:10" x14ac:dyDescent="0.2">
      <c r="B403" s="7"/>
      <c r="C403" s="11"/>
      <c r="D403" s="11"/>
      <c r="E403" s="11"/>
      <c r="F403" s="11"/>
      <c r="G403" s="11"/>
      <c r="H403" s="11"/>
      <c r="I403" s="11"/>
      <c r="J403" s="11"/>
    </row>
    <row r="404" spans="2:10" x14ac:dyDescent="0.2">
      <c r="B404" s="7"/>
      <c r="C404" s="11"/>
      <c r="D404" s="11"/>
      <c r="E404" s="11"/>
      <c r="F404" s="11"/>
      <c r="G404" s="11"/>
      <c r="H404" s="11"/>
      <c r="I404" s="11"/>
      <c r="J404" s="11"/>
    </row>
    <row r="405" spans="2:10" x14ac:dyDescent="0.2">
      <c r="B405" s="7"/>
      <c r="C405" s="11"/>
      <c r="D405" s="11"/>
      <c r="E405" s="11"/>
      <c r="F405" s="11"/>
      <c r="G405" s="11"/>
      <c r="H405" s="11"/>
      <c r="I405" s="11"/>
      <c r="J405" s="11"/>
    </row>
    <row r="406" spans="2:10" x14ac:dyDescent="0.2">
      <c r="B406" s="7"/>
      <c r="C406" s="11"/>
      <c r="D406" s="11"/>
      <c r="E406" s="11"/>
      <c r="F406" s="11"/>
      <c r="G406" s="11"/>
      <c r="H406" s="11"/>
      <c r="I406" s="11"/>
      <c r="J406" s="11"/>
    </row>
    <row r="407" spans="2:10" x14ac:dyDescent="0.2">
      <c r="B407" s="7"/>
      <c r="C407" s="11"/>
      <c r="D407" s="11"/>
      <c r="E407" s="11"/>
      <c r="F407" s="11"/>
      <c r="G407" s="11"/>
      <c r="H407" s="11"/>
      <c r="I407" s="11"/>
      <c r="J407" s="11"/>
    </row>
    <row r="408" spans="2:10" x14ac:dyDescent="0.2">
      <c r="B408" s="7"/>
      <c r="C408" s="11"/>
      <c r="D408" s="11"/>
      <c r="E408" s="11"/>
      <c r="F408" s="11"/>
      <c r="G408" s="11"/>
      <c r="H408" s="11"/>
      <c r="I408" s="11"/>
      <c r="J408" s="11"/>
    </row>
    <row r="409" spans="2:10" x14ac:dyDescent="0.2">
      <c r="B409" s="7"/>
      <c r="C409" s="11"/>
      <c r="D409" s="11"/>
      <c r="E409" s="11"/>
      <c r="F409" s="11"/>
      <c r="G409" s="11"/>
      <c r="H409" s="11"/>
      <c r="I409" s="11"/>
      <c r="J409" s="11"/>
    </row>
    <row r="410" spans="2:10" x14ac:dyDescent="0.2">
      <c r="B410" s="7"/>
      <c r="C410" s="11"/>
      <c r="D410" s="11"/>
      <c r="E410" s="11"/>
      <c r="F410" s="11"/>
      <c r="G410" s="11"/>
      <c r="H410" s="11"/>
      <c r="I410" s="11"/>
      <c r="J410" s="11"/>
    </row>
    <row r="411" spans="2:10" x14ac:dyDescent="0.2">
      <c r="B411" s="7"/>
      <c r="C411" s="11"/>
      <c r="D411" s="11"/>
      <c r="E411" s="11"/>
      <c r="F411" s="11"/>
      <c r="G411" s="11"/>
      <c r="H411" s="11"/>
      <c r="I411" s="11"/>
      <c r="J411" s="11"/>
    </row>
    <row r="412" spans="2:10" x14ac:dyDescent="0.2">
      <c r="B412" s="7"/>
      <c r="C412" s="11"/>
      <c r="D412" s="11"/>
      <c r="E412" s="11"/>
      <c r="F412" s="11"/>
      <c r="G412" s="11"/>
      <c r="H412" s="11"/>
      <c r="I412" s="11"/>
      <c r="J412" s="11"/>
    </row>
    <row r="413" spans="2:10" x14ac:dyDescent="0.2">
      <c r="B413" s="7"/>
      <c r="C413" s="11"/>
      <c r="D413" s="11"/>
      <c r="E413" s="11"/>
      <c r="F413" s="11"/>
      <c r="G413" s="11"/>
      <c r="H413" s="11"/>
      <c r="I413" s="11"/>
      <c r="J413" s="11"/>
    </row>
    <row r="414" spans="2:10" x14ac:dyDescent="0.2">
      <c r="B414" s="7"/>
      <c r="C414" s="11"/>
      <c r="D414" s="11"/>
      <c r="E414" s="11"/>
      <c r="F414" s="11"/>
      <c r="G414" s="11"/>
      <c r="H414" s="11"/>
      <c r="I414" s="11"/>
      <c r="J414" s="11"/>
    </row>
    <row r="415" spans="2:10" x14ac:dyDescent="0.2">
      <c r="B415" s="7"/>
      <c r="C415" s="11"/>
      <c r="D415" s="11"/>
      <c r="E415" s="11"/>
      <c r="F415" s="11"/>
      <c r="G415" s="11"/>
      <c r="H415" s="11"/>
      <c r="I415" s="11"/>
      <c r="J415" s="11"/>
    </row>
    <row r="416" spans="2:10" x14ac:dyDescent="0.2">
      <c r="B416" s="7"/>
      <c r="C416" s="11"/>
      <c r="D416" s="11"/>
      <c r="E416" s="11"/>
      <c r="F416" s="11"/>
      <c r="G416" s="11"/>
      <c r="H416" s="11"/>
      <c r="I416" s="11"/>
      <c r="J416" s="11"/>
    </row>
    <row r="417" spans="2:10" x14ac:dyDescent="0.2">
      <c r="B417" s="7"/>
      <c r="C417" s="11"/>
      <c r="D417" s="11"/>
      <c r="E417" s="11"/>
      <c r="F417" s="11"/>
      <c r="G417" s="11"/>
      <c r="H417" s="11"/>
      <c r="I417" s="11"/>
      <c r="J417" s="11"/>
    </row>
    <row r="418" spans="2:10" x14ac:dyDescent="0.2">
      <c r="B418" s="7"/>
      <c r="C418" s="11"/>
      <c r="D418" s="11"/>
      <c r="E418" s="11"/>
      <c r="F418" s="11"/>
      <c r="G418" s="11"/>
      <c r="H418" s="11"/>
      <c r="I418" s="11"/>
      <c r="J418" s="11"/>
    </row>
    <row r="419" spans="2:10" x14ac:dyDescent="0.2">
      <c r="B419" s="7"/>
      <c r="C419" s="11"/>
      <c r="D419" s="11"/>
      <c r="E419" s="11"/>
      <c r="F419" s="11"/>
      <c r="G419" s="11"/>
      <c r="H419" s="11"/>
      <c r="I419" s="11"/>
      <c r="J419" s="11"/>
    </row>
    <row r="420" spans="2:10" x14ac:dyDescent="0.2">
      <c r="B420" s="7"/>
      <c r="C420" s="11"/>
      <c r="D420" s="11"/>
      <c r="E420" s="11"/>
      <c r="F420" s="11"/>
      <c r="G420" s="11"/>
      <c r="H420" s="11"/>
      <c r="I420" s="11"/>
      <c r="J420" s="11"/>
    </row>
    <row r="421" spans="2:10" x14ac:dyDescent="0.2">
      <c r="B421" s="7"/>
      <c r="C421" s="11"/>
      <c r="D421" s="11"/>
      <c r="E421" s="11"/>
      <c r="F421" s="11"/>
      <c r="G421" s="11"/>
      <c r="H421" s="11"/>
      <c r="I421" s="11"/>
      <c r="J421" s="11"/>
    </row>
    <row r="422" spans="2:10" x14ac:dyDescent="0.2">
      <c r="B422" s="7"/>
      <c r="C422" s="11"/>
      <c r="D422" s="11"/>
      <c r="E422" s="11"/>
      <c r="F422" s="11"/>
      <c r="G422" s="11"/>
      <c r="H422" s="11"/>
      <c r="I422" s="11"/>
      <c r="J422" s="11"/>
    </row>
    <row r="423" spans="2:10" x14ac:dyDescent="0.2">
      <c r="B423" s="7"/>
      <c r="C423" s="11"/>
      <c r="D423" s="11"/>
      <c r="E423" s="11"/>
      <c r="F423" s="11"/>
      <c r="G423" s="11"/>
      <c r="H423" s="11"/>
      <c r="I423" s="11"/>
      <c r="J423" s="11"/>
    </row>
    <row r="424" spans="2:10" x14ac:dyDescent="0.2">
      <c r="B424" s="7"/>
      <c r="C424" s="11"/>
      <c r="D424" s="11"/>
      <c r="E424" s="11"/>
      <c r="F424" s="11"/>
      <c r="G424" s="11"/>
      <c r="H424" s="11"/>
      <c r="I424" s="11"/>
      <c r="J424" s="11"/>
    </row>
    <row r="425" spans="2:10" x14ac:dyDescent="0.2">
      <c r="B425" s="7"/>
      <c r="C425" s="11"/>
      <c r="D425" s="11"/>
      <c r="E425" s="11"/>
      <c r="F425" s="11"/>
      <c r="G425" s="11"/>
      <c r="H425" s="11"/>
      <c r="I425" s="11"/>
      <c r="J425" s="11"/>
    </row>
    <row r="426" spans="2:10" x14ac:dyDescent="0.2">
      <c r="B426" s="7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">
      <c r="B427" s="7"/>
      <c r="C427" s="11"/>
      <c r="D427" s="11"/>
      <c r="E427" s="11"/>
      <c r="F427" s="11"/>
      <c r="G427" s="11"/>
      <c r="H427" s="11"/>
      <c r="I427" s="11"/>
      <c r="J427" s="11"/>
    </row>
    <row r="428" spans="2:10" x14ac:dyDescent="0.2">
      <c r="B428" s="7"/>
      <c r="C428" s="11"/>
      <c r="D428" s="11"/>
      <c r="E428" s="11"/>
      <c r="F428" s="11"/>
      <c r="G428" s="11"/>
      <c r="H428" s="11"/>
      <c r="I428" s="11"/>
      <c r="J428" s="11"/>
    </row>
    <row r="429" spans="2:10" x14ac:dyDescent="0.2">
      <c r="B429" s="7"/>
      <c r="C429" s="11"/>
      <c r="D429" s="11"/>
      <c r="E429" s="11"/>
      <c r="F429" s="11"/>
      <c r="G429" s="11"/>
      <c r="H429" s="11"/>
      <c r="I429" s="11"/>
      <c r="J429" s="11"/>
    </row>
    <row r="430" spans="2:10" x14ac:dyDescent="0.2">
      <c r="B430" s="7"/>
      <c r="C430" s="11"/>
      <c r="D430" s="11"/>
      <c r="E430" s="11"/>
      <c r="F430" s="11"/>
      <c r="G430" s="11"/>
      <c r="H430" s="11"/>
      <c r="I430" s="11"/>
      <c r="J430" s="11"/>
    </row>
    <row r="431" spans="2:10" x14ac:dyDescent="0.2">
      <c r="B431" s="7"/>
      <c r="C431" s="11"/>
      <c r="D431" s="11"/>
      <c r="E431" s="11"/>
      <c r="F431" s="11"/>
      <c r="G431" s="11"/>
      <c r="H431" s="11"/>
      <c r="I431" s="11"/>
      <c r="J431" s="11"/>
    </row>
    <row r="432" spans="2:10" x14ac:dyDescent="0.2">
      <c r="B432" s="7"/>
      <c r="C432" s="11"/>
      <c r="D432" s="11"/>
      <c r="E432" s="11"/>
      <c r="F432" s="11"/>
      <c r="G432" s="11"/>
      <c r="H432" s="11"/>
      <c r="I432" s="11"/>
      <c r="J432" s="11"/>
    </row>
    <row r="433" spans="2:10" x14ac:dyDescent="0.2">
      <c r="B433" s="7"/>
      <c r="C433" s="11"/>
      <c r="D433" s="11"/>
      <c r="E433" s="11"/>
      <c r="F433" s="11"/>
      <c r="G433" s="11"/>
      <c r="H433" s="11"/>
      <c r="I433" s="11"/>
      <c r="J433" s="11"/>
    </row>
    <row r="434" spans="2:10" x14ac:dyDescent="0.2">
      <c r="B434" s="7"/>
      <c r="C434" s="11"/>
      <c r="D434" s="11"/>
      <c r="E434" s="11"/>
      <c r="F434" s="11"/>
      <c r="G434" s="11"/>
      <c r="H434" s="11"/>
      <c r="I434" s="11"/>
      <c r="J434" s="11"/>
    </row>
    <row r="435" spans="2:10" x14ac:dyDescent="0.2">
      <c r="B435" s="7"/>
      <c r="C435" s="11"/>
      <c r="D435" s="11"/>
      <c r="E435" s="11"/>
      <c r="F435" s="11"/>
      <c r="G435" s="11"/>
      <c r="H435" s="11"/>
      <c r="I435" s="11"/>
      <c r="J435" s="11"/>
    </row>
    <row r="436" spans="2:10" x14ac:dyDescent="0.2">
      <c r="B436" s="7"/>
      <c r="C436" s="11"/>
      <c r="D436" s="11"/>
      <c r="E436" s="11"/>
      <c r="F436" s="11"/>
      <c r="G436" s="11"/>
      <c r="H436" s="11"/>
      <c r="I436" s="11"/>
      <c r="J436" s="11"/>
    </row>
    <row r="437" spans="2:10" x14ac:dyDescent="0.2">
      <c r="B437" s="7"/>
      <c r="C437" s="11"/>
      <c r="D437" s="11"/>
      <c r="E437" s="11"/>
      <c r="F437" s="11"/>
      <c r="G437" s="11"/>
      <c r="H437" s="11"/>
      <c r="I437" s="11"/>
      <c r="J437" s="11"/>
    </row>
    <row r="438" spans="2:10" x14ac:dyDescent="0.2">
      <c r="B438" s="7"/>
      <c r="C438" s="11"/>
      <c r="D438" s="11"/>
      <c r="E438" s="11"/>
      <c r="F438" s="11"/>
      <c r="G438" s="11"/>
      <c r="H438" s="11"/>
      <c r="I438" s="11"/>
      <c r="J438" s="11"/>
    </row>
    <row r="439" spans="2:10" x14ac:dyDescent="0.2">
      <c r="B439" s="7"/>
      <c r="C439" s="11"/>
      <c r="D439" s="11"/>
      <c r="E439" s="11"/>
      <c r="F439" s="11"/>
      <c r="G439" s="11"/>
      <c r="H439" s="11"/>
      <c r="I439" s="11"/>
      <c r="J439" s="11"/>
    </row>
    <row r="440" spans="2:10" x14ac:dyDescent="0.2">
      <c r="B440" s="7"/>
      <c r="C440" s="11"/>
      <c r="D440" s="11"/>
      <c r="E440" s="11"/>
      <c r="F440" s="11"/>
      <c r="G440" s="11"/>
      <c r="H440" s="11"/>
      <c r="I440" s="11"/>
      <c r="J440" s="11"/>
    </row>
    <row r="441" spans="2:10" x14ac:dyDescent="0.2">
      <c r="B441" s="7"/>
      <c r="C441" s="11"/>
      <c r="D441" s="11"/>
      <c r="E441" s="11"/>
      <c r="F441" s="11"/>
      <c r="G441" s="11"/>
      <c r="H441" s="11"/>
      <c r="I441" s="11"/>
      <c r="J441" s="11"/>
    </row>
    <row r="442" spans="2:10" x14ac:dyDescent="0.2">
      <c r="B442" s="7"/>
      <c r="C442" s="11"/>
      <c r="D442" s="11"/>
      <c r="E442" s="11"/>
      <c r="F442" s="11"/>
      <c r="G442" s="11"/>
      <c r="H442" s="11"/>
      <c r="I442" s="11"/>
      <c r="J442" s="11"/>
    </row>
    <row r="443" spans="2:10" x14ac:dyDescent="0.2">
      <c r="B443" s="7"/>
      <c r="C443" s="11"/>
      <c r="D443" s="11"/>
      <c r="E443" s="11"/>
      <c r="F443" s="11"/>
      <c r="G443" s="11"/>
      <c r="H443" s="11"/>
      <c r="I443" s="11"/>
      <c r="J443" s="11"/>
    </row>
    <row r="444" spans="2:10" x14ac:dyDescent="0.2">
      <c r="B444" s="7"/>
      <c r="C444" s="11"/>
      <c r="D444" s="11"/>
      <c r="E444" s="11"/>
      <c r="F444" s="11"/>
      <c r="G444" s="11"/>
      <c r="H444" s="11"/>
      <c r="I444" s="11"/>
      <c r="J444" s="11"/>
    </row>
    <row r="445" spans="2:10" x14ac:dyDescent="0.2">
      <c r="B445" s="7"/>
      <c r="C445" s="11"/>
      <c r="D445" s="11"/>
      <c r="E445" s="11"/>
      <c r="F445" s="11"/>
      <c r="G445" s="11"/>
      <c r="H445" s="11"/>
      <c r="I445" s="11"/>
      <c r="J445" s="11"/>
    </row>
    <row r="446" spans="2:10" x14ac:dyDescent="0.2">
      <c r="B446" s="7"/>
      <c r="C446" s="11"/>
      <c r="D446" s="11"/>
      <c r="E446" s="11"/>
      <c r="F446" s="11"/>
      <c r="G446" s="11"/>
      <c r="H446" s="11"/>
      <c r="I446" s="11"/>
      <c r="J446" s="11"/>
    </row>
    <row r="447" spans="2:10" x14ac:dyDescent="0.2">
      <c r="B447" s="7"/>
      <c r="C447" s="11"/>
      <c r="D447" s="11"/>
      <c r="E447" s="11"/>
      <c r="F447" s="11"/>
      <c r="G447" s="11"/>
      <c r="H447" s="11"/>
      <c r="I447" s="11"/>
      <c r="J447" s="11"/>
    </row>
    <row r="448" spans="2:10" x14ac:dyDescent="0.2">
      <c r="B448" s="7"/>
      <c r="C448" s="11"/>
      <c r="D448" s="11"/>
      <c r="E448" s="11"/>
      <c r="F448" s="11"/>
      <c r="G448" s="11"/>
      <c r="H448" s="11"/>
      <c r="I448" s="11"/>
      <c r="J448" s="11"/>
    </row>
    <row r="449" spans="2:10" x14ac:dyDescent="0.2">
      <c r="B449" s="7"/>
      <c r="C449" s="11"/>
      <c r="D449" s="11"/>
      <c r="E449" s="11"/>
      <c r="F449" s="11"/>
      <c r="G449" s="11"/>
      <c r="H449" s="11"/>
      <c r="I449" s="11"/>
      <c r="J449" s="11"/>
    </row>
    <row r="450" spans="2:10" x14ac:dyDescent="0.2">
      <c r="B450" s="7"/>
      <c r="C450" s="11"/>
      <c r="D450" s="11"/>
      <c r="E450" s="11"/>
      <c r="F450" s="11"/>
      <c r="G450" s="11"/>
      <c r="H450" s="11"/>
      <c r="I450" s="11"/>
      <c r="J450" s="11"/>
    </row>
    <row r="451" spans="2:10" x14ac:dyDescent="0.2">
      <c r="B451" s="7"/>
      <c r="C451" s="11"/>
      <c r="D451" s="11"/>
      <c r="E451" s="11"/>
      <c r="F451" s="11"/>
      <c r="G451" s="11"/>
      <c r="H451" s="11"/>
      <c r="I451" s="11"/>
      <c r="J451" s="11"/>
    </row>
    <row r="452" spans="2:10" x14ac:dyDescent="0.2">
      <c r="B452" s="7"/>
      <c r="C452" s="11"/>
      <c r="D452" s="11"/>
      <c r="E452" s="11"/>
      <c r="F452" s="11"/>
      <c r="G452" s="11"/>
      <c r="H452" s="11"/>
      <c r="I452" s="11"/>
      <c r="J452" s="11"/>
    </row>
    <row r="453" spans="2:10" x14ac:dyDescent="0.2">
      <c r="B453" s="7"/>
      <c r="C453" s="11"/>
      <c r="D453" s="11"/>
      <c r="E453" s="11"/>
      <c r="F453" s="11"/>
      <c r="G453" s="11"/>
      <c r="H453" s="11"/>
      <c r="I453" s="11"/>
      <c r="J453" s="11"/>
    </row>
    <row r="454" spans="2:10" x14ac:dyDescent="0.2">
      <c r="B454" s="7"/>
      <c r="C454" s="11"/>
      <c r="D454" s="11"/>
      <c r="E454" s="11"/>
      <c r="F454" s="11"/>
      <c r="G454" s="11"/>
      <c r="H454" s="11"/>
      <c r="I454" s="11"/>
      <c r="J454" s="11"/>
    </row>
    <row r="455" spans="2:10" x14ac:dyDescent="0.2">
      <c r="B455" s="7"/>
      <c r="C455" s="11"/>
      <c r="D455" s="11"/>
      <c r="E455" s="11"/>
      <c r="F455" s="11"/>
      <c r="G455" s="11"/>
      <c r="H455" s="11"/>
      <c r="I455" s="11"/>
      <c r="J455" s="11"/>
    </row>
    <row r="456" spans="2:10" x14ac:dyDescent="0.2">
      <c r="B456" s="7"/>
      <c r="C456" s="11"/>
      <c r="D456" s="11"/>
      <c r="E456" s="11"/>
      <c r="F456" s="11"/>
      <c r="G456" s="11"/>
      <c r="H456" s="11"/>
      <c r="I456" s="11"/>
      <c r="J456" s="11"/>
    </row>
    <row r="457" spans="2:10" x14ac:dyDescent="0.2">
      <c r="B457" s="7"/>
      <c r="C457" s="11"/>
      <c r="D457" s="11"/>
      <c r="E457" s="11"/>
      <c r="F457" s="11"/>
      <c r="G457" s="11"/>
      <c r="H457" s="11"/>
      <c r="I457" s="11"/>
      <c r="J457" s="11"/>
    </row>
    <row r="458" spans="2:10" x14ac:dyDescent="0.2">
      <c r="B458" s="7"/>
      <c r="C458" s="11"/>
      <c r="D458" s="11"/>
      <c r="E458" s="11"/>
      <c r="F458" s="11"/>
      <c r="G458" s="11"/>
      <c r="H458" s="11"/>
      <c r="I458" s="11"/>
      <c r="J458" s="11"/>
    </row>
    <row r="459" spans="2:10" x14ac:dyDescent="0.2">
      <c r="B459" s="7"/>
      <c r="C459" s="11"/>
      <c r="D459" s="11"/>
      <c r="E459" s="11"/>
      <c r="F459" s="11"/>
      <c r="G459" s="11"/>
      <c r="H459" s="11"/>
      <c r="I459" s="11"/>
      <c r="J459" s="11"/>
    </row>
    <row r="460" spans="2:10" x14ac:dyDescent="0.2">
      <c r="B460" s="7"/>
      <c r="C460" s="11"/>
      <c r="D460" s="11"/>
      <c r="E460" s="11"/>
      <c r="F460" s="11"/>
      <c r="G460" s="11"/>
      <c r="H460" s="11"/>
      <c r="I460" s="11"/>
      <c r="J460" s="11"/>
    </row>
    <row r="461" spans="2:10" x14ac:dyDescent="0.2">
      <c r="B461" s="7"/>
      <c r="C461" s="11"/>
      <c r="D461" s="11"/>
      <c r="E461" s="11"/>
      <c r="F461" s="11"/>
      <c r="G461" s="11"/>
      <c r="H461" s="11"/>
      <c r="I461" s="11"/>
      <c r="J461" s="11"/>
    </row>
    <row r="462" spans="2:10" x14ac:dyDescent="0.2">
      <c r="B462" s="7"/>
      <c r="C462" s="11"/>
      <c r="D462" s="11"/>
      <c r="E462" s="11"/>
      <c r="F462" s="11"/>
      <c r="G462" s="11"/>
      <c r="H462" s="11"/>
      <c r="I462" s="11"/>
      <c r="J462" s="11"/>
    </row>
    <row r="463" spans="2:10" x14ac:dyDescent="0.2">
      <c r="B463" s="7"/>
      <c r="C463" s="11"/>
      <c r="D463" s="11"/>
      <c r="E463" s="11"/>
      <c r="F463" s="11"/>
      <c r="G463" s="11"/>
      <c r="H463" s="11"/>
      <c r="I463" s="11"/>
      <c r="J463" s="11"/>
    </row>
    <row r="464" spans="2:10" x14ac:dyDescent="0.2">
      <c r="B464" s="7"/>
      <c r="C464" s="11"/>
      <c r="D464" s="11"/>
      <c r="E464" s="11"/>
      <c r="F464" s="11"/>
      <c r="G464" s="11"/>
      <c r="H464" s="11"/>
      <c r="I464" s="11"/>
      <c r="J464" s="11"/>
    </row>
    <row r="465" spans="2:10" x14ac:dyDescent="0.2">
      <c r="B465" s="7"/>
      <c r="C465" s="11"/>
      <c r="D465" s="11"/>
      <c r="E465" s="11"/>
      <c r="F465" s="11"/>
      <c r="G465" s="11"/>
      <c r="H465" s="11"/>
      <c r="I465" s="11"/>
      <c r="J465" s="11"/>
    </row>
    <row r="466" spans="2:10" x14ac:dyDescent="0.2">
      <c r="B466" s="7"/>
      <c r="C466" s="11"/>
      <c r="D466" s="11"/>
      <c r="E466" s="11"/>
      <c r="F466" s="11"/>
      <c r="G466" s="11"/>
      <c r="H466" s="11"/>
      <c r="I466" s="11"/>
      <c r="J466" s="11"/>
    </row>
    <row r="467" spans="2:10" x14ac:dyDescent="0.2">
      <c r="B467" s="7"/>
      <c r="C467" s="11"/>
      <c r="D467" s="11"/>
      <c r="E467" s="11"/>
      <c r="F467" s="11"/>
      <c r="G467" s="11"/>
      <c r="H467" s="11"/>
      <c r="I467" s="11"/>
      <c r="J467" s="11"/>
    </row>
    <row r="468" spans="2:10" x14ac:dyDescent="0.2">
      <c r="B468" s="7"/>
      <c r="C468" s="11"/>
      <c r="D468" s="11"/>
      <c r="E468" s="11"/>
      <c r="F468" s="11"/>
      <c r="G468" s="11"/>
      <c r="H468" s="11"/>
      <c r="I468" s="11"/>
      <c r="J468" s="11"/>
    </row>
    <row r="469" spans="2:10" x14ac:dyDescent="0.2">
      <c r="B469" s="7"/>
      <c r="C469" s="11"/>
      <c r="D469" s="11"/>
      <c r="E469" s="11"/>
      <c r="F469" s="11"/>
      <c r="G469" s="11"/>
      <c r="H469" s="11"/>
      <c r="I469" s="11"/>
      <c r="J469" s="11"/>
    </row>
    <row r="470" spans="2:10" x14ac:dyDescent="0.2">
      <c r="B470" s="7"/>
      <c r="C470" s="11"/>
      <c r="D470" s="11"/>
      <c r="E470" s="11"/>
      <c r="F470" s="11"/>
      <c r="G470" s="11"/>
      <c r="H470" s="11"/>
      <c r="I470" s="11"/>
      <c r="J470" s="11"/>
    </row>
    <row r="471" spans="2:10" x14ac:dyDescent="0.2">
      <c r="B471" s="7"/>
      <c r="C471" s="11"/>
      <c r="D471" s="11"/>
      <c r="E471" s="11"/>
      <c r="F471" s="11"/>
      <c r="G471" s="11"/>
      <c r="H471" s="11"/>
      <c r="I471" s="11"/>
      <c r="J471" s="11"/>
    </row>
    <row r="472" spans="2:10" x14ac:dyDescent="0.2">
      <c r="B472" s="7"/>
      <c r="C472" s="11"/>
      <c r="D472" s="11"/>
      <c r="E472" s="11"/>
      <c r="F472" s="11"/>
      <c r="G472" s="11"/>
      <c r="H472" s="11"/>
      <c r="I472" s="11"/>
      <c r="J472" s="11"/>
    </row>
    <row r="473" spans="2:10" x14ac:dyDescent="0.2">
      <c r="B473" s="7"/>
      <c r="C473" s="11"/>
      <c r="D473" s="11"/>
      <c r="E473" s="11"/>
      <c r="F473" s="11"/>
      <c r="G473" s="11"/>
      <c r="H473" s="11"/>
      <c r="I473" s="11"/>
      <c r="J473" s="11"/>
    </row>
    <row r="474" spans="2:10" x14ac:dyDescent="0.2">
      <c r="B474" s="7"/>
      <c r="C474" s="11"/>
      <c r="D474" s="11"/>
      <c r="E474" s="11"/>
      <c r="F474" s="11"/>
      <c r="G474" s="11"/>
      <c r="H474" s="11"/>
      <c r="I474" s="11"/>
      <c r="J474" s="11"/>
    </row>
    <row r="475" spans="2:10" x14ac:dyDescent="0.2">
      <c r="B475" s="7"/>
      <c r="C475" s="11"/>
      <c r="D475" s="11"/>
      <c r="E475" s="11"/>
      <c r="F475" s="11"/>
      <c r="G475" s="11"/>
      <c r="H475" s="11"/>
      <c r="I475" s="11"/>
      <c r="J475" s="11"/>
    </row>
    <row r="476" spans="2:10" x14ac:dyDescent="0.2">
      <c r="B476" s="7"/>
      <c r="C476" s="11"/>
      <c r="D476" s="11"/>
      <c r="E476" s="11"/>
      <c r="F476" s="11"/>
      <c r="G476" s="11"/>
      <c r="H476" s="11"/>
      <c r="I476" s="11"/>
      <c r="J476" s="11"/>
    </row>
    <row r="477" spans="2:10" x14ac:dyDescent="0.2">
      <c r="B477" s="7"/>
      <c r="C477" s="11"/>
      <c r="D477" s="11"/>
      <c r="E477" s="11"/>
      <c r="F477" s="11"/>
      <c r="G477" s="11"/>
      <c r="H477" s="11"/>
      <c r="I477" s="11"/>
      <c r="J477" s="11"/>
    </row>
    <row r="478" spans="2:10" x14ac:dyDescent="0.2">
      <c r="B478" s="7"/>
      <c r="C478" s="11"/>
      <c r="D478" s="11"/>
      <c r="E478" s="11"/>
      <c r="F478" s="11"/>
      <c r="G478" s="11"/>
      <c r="H478" s="11"/>
      <c r="I478" s="11"/>
      <c r="J478" s="11"/>
    </row>
    <row r="479" spans="2:10" x14ac:dyDescent="0.2">
      <c r="B479" s="7"/>
      <c r="C479" s="11"/>
      <c r="D479" s="11"/>
      <c r="E479" s="11"/>
      <c r="F479" s="11"/>
      <c r="G479" s="11"/>
      <c r="H479" s="11"/>
      <c r="I479" s="11"/>
      <c r="J479" s="11"/>
    </row>
    <row r="480" spans="2:10" x14ac:dyDescent="0.2">
      <c r="B480" s="7"/>
      <c r="C480" s="11"/>
      <c r="D480" s="11"/>
      <c r="E480" s="11"/>
      <c r="F480" s="11"/>
      <c r="G480" s="11"/>
      <c r="H480" s="11"/>
      <c r="I480" s="11"/>
      <c r="J480" s="11"/>
    </row>
    <row r="481" spans="2:10" x14ac:dyDescent="0.2">
      <c r="B481" s="7"/>
      <c r="C481" s="11"/>
      <c r="D481" s="11"/>
      <c r="E481" s="11"/>
      <c r="F481" s="11"/>
      <c r="G481" s="11"/>
      <c r="H481" s="11"/>
      <c r="I481" s="11"/>
      <c r="J481" s="11"/>
    </row>
    <row r="482" spans="2:10" x14ac:dyDescent="0.2">
      <c r="B482" s="7"/>
      <c r="C482" s="11"/>
      <c r="D482" s="11"/>
      <c r="E482" s="11"/>
      <c r="F482" s="11"/>
      <c r="G482" s="11"/>
      <c r="H482" s="11"/>
      <c r="I482" s="11"/>
      <c r="J482" s="11"/>
    </row>
    <row r="483" spans="2:10" x14ac:dyDescent="0.2">
      <c r="B483" s="7"/>
      <c r="C483" s="11"/>
      <c r="D483" s="11"/>
      <c r="E483" s="11"/>
      <c r="F483" s="11"/>
      <c r="G483" s="11"/>
      <c r="H483" s="11"/>
      <c r="I483" s="11"/>
      <c r="J483" s="11"/>
    </row>
    <row r="484" spans="2:10" x14ac:dyDescent="0.2">
      <c r="B484" s="7"/>
      <c r="C484" s="11"/>
      <c r="D484" s="11"/>
      <c r="E484" s="11"/>
      <c r="F484" s="11"/>
      <c r="G484" s="11"/>
      <c r="H484" s="11"/>
      <c r="I484" s="11"/>
      <c r="J484" s="11"/>
    </row>
    <row r="485" spans="2:10" x14ac:dyDescent="0.2">
      <c r="B485" s="7"/>
      <c r="C485" s="11"/>
      <c r="D485" s="11"/>
      <c r="E485" s="11"/>
      <c r="F485" s="11"/>
      <c r="G485" s="11"/>
      <c r="H485" s="11"/>
      <c r="I485" s="11"/>
      <c r="J485" s="11"/>
    </row>
    <row r="486" spans="2:10" x14ac:dyDescent="0.2">
      <c r="B486" s="7"/>
      <c r="C486" s="11"/>
      <c r="D486" s="11"/>
      <c r="E486" s="11"/>
      <c r="F486" s="11"/>
      <c r="G486" s="11"/>
      <c r="H486" s="11"/>
      <c r="I486" s="11"/>
      <c r="J486" s="11"/>
    </row>
    <row r="487" spans="2:10" x14ac:dyDescent="0.2">
      <c r="B487" s="7"/>
      <c r="C487" s="11"/>
      <c r="D487" s="11"/>
      <c r="E487" s="11"/>
      <c r="F487" s="11"/>
      <c r="G487" s="11"/>
      <c r="H487" s="11"/>
      <c r="I487" s="11"/>
      <c r="J487" s="11"/>
    </row>
    <row r="488" spans="2:10" x14ac:dyDescent="0.2">
      <c r="B488" s="7"/>
      <c r="C488" s="11"/>
      <c r="D488" s="11"/>
      <c r="E488" s="11"/>
      <c r="F488" s="11"/>
      <c r="G488" s="11"/>
      <c r="H488" s="11"/>
      <c r="I488" s="11"/>
      <c r="J488" s="11"/>
    </row>
    <row r="489" spans="2:10" x14ac:dyDescent="0.2">
      <c r="B489" s="7"/>
      <c r="C489" s="11"/>
      <c r="D489" s="11"/>
      <c r="E489" s="11"/>
      <c r="F489" s="11"/>
      <c r="G489" s="11"/>
      <c r="H489" s="11"/>
      <c r="I489" s="11"/>
      <c r="J489" s="11"/>
    </row>
    <row r="490" spans="2:10" x14ac:dyDescent="0.2">
      <c r="B490" s="7"/>
      <c r="C490" s="11"/>
      <c r="D490" s="11"/>
      <c r="E490" s="11"/>
      <c r="F490" s="11"/>
      <c r="G490" s="11"/>
      <c r="H490" s="11"/>
      <c r="I490" s="11"/>
      <c r="J490" s="11"/>
    </row>
    <row r="491" spans="2:10" x14ac:dyDescent="0.2">
      <c r="B491" s="7"/>
      <c r="C491" s="11"/>
      <c r="D491" s="11"/>
      <c r="E491" s="11"/>
      <c r="F491" s="11"/>
      <c r="G491" s="11"/>
      <c r="H491" s="11"/>
      <c r="I491" s="11"/>
      <c r="J491" s="11"/>
    </row>
    <row r="492" spans="2:10" x14ac:dyDescent="0.2">
      <c r="B492" s="7"/>
      <c r="C492" s="11"/>
      <c r="D492" s="11"/>
      <c r="E492" s="11"/>
      <c r="F492" s="11"/>
      <c r="G492" s="11"/>
      <c r="H492" s="11"/>
      <c r="I492" s="11"/>
      <c r="J492" s="11"/>
    </row>
    <row r="493" spans="2:10" x14ac:dyDescent="0.2">
      <c r="B493" s="7"/>
      <c r="C493" s="11"/>
      <c r="D493" s="11"/>
      <c r="E493" s="11"/>
      <c r="F493" s="11"/>
      <c r="G493" s="11"/>
      <c r="H493" s="11"/>
      <c r="I493" s="11"/>
      <c r="J493" s="11"/>
    </row>
    <row r="494" spans="2:10" x14ac:dyDescent="0.2">
      <c r="B494" s="7"/>
      <c r="C494" s="11"/>
      <c r="D494" s="11"/>
      <c r="E494" s="11"/>
      <c r="F494" s="11"/>
      <c r="G494" s="11"/>
      <c r="H494" s="11"/>
      <c r="I494" s="11"/>
      <c r="J494" s="11"/>
    </row>
    <row r="495" spans="2:10" x14ac:dyDescent="0.2">
      <c r="B495" s="7"/>
      <c r="C495" s="11"/>
      <c r="D495" s="11"/>
      <c r="E495" s="11"/>
      <c r="F495" s="11"/>
      <c r="G495" s="11"/>
      <c r="H495" s="11"/>
      <c r="I495" s="11"/>
      <c r="J495" s="11"/>
    </row>
    <row r="496" spans="2:10" x14ac:dyDescent="0.2">
      <c r="B496" s="7"/>
      <c r="C496" s="11"/>
      <c r="D496" s="11"/>
      <c r="E496" s="11"/>
      <c r="F496" s="11"/>
      <c r="G496" s="11"/>
      <c r="H496" s="11"/>
      <c r="I496" s="11"/>
      <c r="J496" s="11"/>
    </row>
    <row r="497" spans="2:10" x14ac:dyDescent="0.2">
      <c r="B497" s="7"/>
      <c r="C497" s="11"/>
      <c r="D497" s="11"/>
      <c r="E497" s="11"/>
      <c r="F497" s="11"/>
      <c r="G497" s="11"/>
      <c r="H497" s="11"/>
      <c r="I497" s="11"/>
      <c r="J497" s="11"/>
    </row>
    <row r="498" spans="2:10" x14ac:dyDescent="0.2">
      <c r="B498" s="7"/>
      <c r="C498" s="11"/>
      <c r="D498" s="11"/>
      <c r="E498" s="11"/>
      <c r="F498" s="11"/>
      <c r="G498" s="11"/>
      <c r="H498" s="11"/>
      <c r="I498" s="11"/>
      <c r="J498" s="11"/>
    </row>
    <row r="499" spans="2:10" x14ac:dyDescent="0.2">
      <c r="B499" s="7"/>
      <c r="C499" s="11"/>
      <c r="D499" s="11"/>
      <c r="E499" s="11"/>
      <c r="F499" s="11"/>
      <c r="G499" s="11"/>
      <c r="H499" s="11"/>
      <c r="I499" s="11"/>
      <c r="J499" s="11"/>
    </row>
    <row r="500" spans="2:10" x14ac:dyDescent="0.2">
      <c r="B500" s="7"/>
      <c r="C500" s="11"/>
      <c r="D500" s="11"/>
      <c r="E500" s="11"/>
      <c r="F500" s="11"/>
      <c r="G500" s="11"/>
      <c r="H500" s="11"/>
      <c r="I500" s="11"/>
      <c r="J500" s="11"/>
    </row>
    <row r="501" spans="2:10" x14ac:dyDescent="0.2">
      <c r="B501" s="7"/>
      <c r="C501" s="11"/>
      <c r="D501" s="11"/>
      <c r="E501" s="11"/>
      <c r="F501" s="11"/>
      <c r="G501" s="11"/>
      <c r="H501" s="11"/>
      <c r="I501" s="11"/>
      <c r="J501" s="11"/>
    </row>
    <row r="502" spans="2:10" x14ac:dyDescent="0.2">
      <c r="B502" s="7"/>
      <c r="C502" s="11"/>
      <c r="D502" s="11"/>
      <c r="E502" s="11"/>
      <c r="F502" s="11"/>
      <c r="G502" s="11"/>
      <c r="H502" s="11"/>
      <c r="I502" s="11"/>
      <c r="J502" s="11"/>
    </row>
    <row r="503" spans="2:10" x14ac:dyDescent="0.2">
      <c r="B503" s="7"/>
      <c r="C503" s="11"/>
      <c r="D503" s="11"/>
      <c r="E503" s="11"/>
      <c r="F503" s="11"/>
      <c r="G503" s="11"/>
      <c r="H503" s="11"/>
      <c r="I503" s="11"/>
      <c r="J503" s="11"/>
    </row>
    <row r="504" spans="2:10" x14ac:dyDescent="0.2">
      <c r="B504" s="7"/>
      <c r="C504" s="11"/>
      <c r="D504" s="11"/>
      <c r="E504" s="11"/>
      <c r="F504" s="11"/>
      <c r="G504" s="11"/>
      <c r="H504" s="11"/>
      <c r="I504" s="11"/>
      <c r="J504" s="11"/>
    </row>
    <row r="505" spans="2:10" x14ac:dyDescent="0.2">
      <c r="B505" s="7"/>
      <c r="C505" s="11"/>
      <c r="D505" s="11"/>
      <c r="E505" s="11"/>
      <c r="F505" s="11"/>
      <c r="G505" s="11"/>
      <c r="H505" s="11"/>
      <c r="I505" s="11"/>
      <c r="J505" s="11"/>
    </row>
    <row r="506" spans="2:10" x14ac:dyDescent="0.2">
      <c r="B506" s="7"/>
      <c r="C506" s="11"/>
      <c r="D506" s="11"/>
      <c r="E506" s="11"/>
      <c r="F506" s="11"/>
      <c r="G506" s="11"/>
      <c r="H506" s="11"/>
      <c r="I506" s="11"/>
      <c r="J506" s="11"/>
    </row>
    <row r="507" spans="2:10" x14ac:dyDescent="0.2">
      <c r="B507" s="7"/>
      <c r="C507" s="11"/>
      <c r="D507" s="11"/>
      <c r="E507" s="11"/>
      <c r="F507" s="11"/>
      <c r="G507" s="11"/>
      <c r="H507" s="11"/>
      <c r="I507" s="11"/>
      <c r="J507" s="11"/>
    </row>
    <row r="508" spans="2:10" x14ac:dyDescent="0.2">
      <c r="B508" s="7"/>
      <c r="C508" s="11"/>
      <c r="D508" s="11"/>
      <c r="E508" s="11"/>
      <c r="F508" s="11"/>
      <c r="G508" s="11"/>
      <c r="H508" s="11"/>
      <c r="I508" s="11"/>
      <c r="J508" s="11"/>
    </row>
    <row r="509" spans="2:10" x14ac:dyDescent="0.2">
      <c r="B509" s="7"/>
      <c r="C509" s="11"/>
      <c r="D509" s="11"/>
      <c r="E509" s="11"/>
      <c r="F509" s="11"/>
      <c r="G509" s="11"/>
      <c r="H509" s="11"/>
      <c r="I509" s="11"/>
      <c r="J509" s="11"/>
    </row>
    <row r="510" spans="2:10" x14ac:dyDescent="0.2">
      <c r="B510" s="7"/>
      <c r="C510" s="11"/>
      <c r="D510" s="11"/>
      <c r="E510" s="11"/>
      <c r="F510" s="11"/>
      <c r="G510" s="11"/>
      <c r="H510" s="11"/>
      <c r="I510" s="11"/>
      <c r="J510" s="11"/>
    </row>
    <row r="511" spans="2:10" x14ac:dyDescent="0.2">
      <c r="B511" s="7"/>
      <c r="C511" s="11"/>
      <c r="D511" s="11"/>
      <c r="E511" s="11"/>
      <c r="F511" s="11"/>
      <c r="G511" s="11"/>
      <c r="H511" s="11"/>
      <c r="I511" s="11"/>
      <c r="J511" s="11"/>
    </row>
    <row r="512" spans="2:10" x14ac:dyDescent="0.2">
      <c r="B512" s="7"/>
      <c r="C512" s="11"/>
      <c r="D512" s="11"/>
      <c r="E512" s="11"/>
      <c r="F512" s="11"/>
      <c r="G512" s="11"/>
      <c r="H512" s="11"/>
      <c r="I512" s="11"/>
      <c r="J512" s="11"/>
    </row>
    <row r="513" spans="2:10" x14ac:dyDescent="0.2">
      <c r="B513" s="7"/>
      <c r="C513" s="11"/>
      <c r="D513" s="11"/>
      <c r="E513" s="11"/>
      <c r="F513" s="11"/>
      <c r="G513" s="11"/>
      <c r="H513" s="11"/>
      <c r="I513" s="11"/>
      <c r="J513" s="11"/>
    </row>
    <row r="514" spans="2:10" x14ac:dyDescent="0.2">
      <c r="B514" s="7"/>
      <c r="C514" s="11"/>
      <c r="D514" s="11"/>
      <c r="E514" s="11"/>
      <c r="F514" s="11"/>
      <c r="G514" s="11"/>
      <c r="H514" s="11"/>
      <c r="I514" s="11"/>
      <c r="J514" s="11"/>
    </row>
    <row r="515" spans="2:10" x14ac:dyDescent="0.2">
      <c r="B515" s="7"/>
      <c r="C515" s="11"/>
      <c r="D515" s="11"/>
      <c r="E515" s="11"/>
      <c r="F515" s="11"/>
      <c r="G515" s="11"/>
      <c r="H515" s="11"/>
      <c r="I515" s="11"/>
      <c r="J515" s="11"/>
    </row>
    <row r="516" spans="2:10" x14ac:dyDescent="0.2">
      <c r="B516" s="7"/>
      <c r="C516" s="11"/>
      <c r="D516" s="11"/>
      <c r="E516" s="11"/>
      <c r="F516" s="11"/>
      <c r="G516" s="11"/>
      <c r="H516" s="11"/>
      <c r="I516" s="11"/>
      <c r="J516" s="11"/>
    </row>
    <row r="517" spans="2:10" x14ac:dyDescent="0.2">
      <c r="B517" s="7"/>
      <c r="C517" s="11"/>
      <c r="D517" s="11"/>
      <c r="E517" s="11"/>
      <c r="F517" s="11"/>
      <c r="G517" s="11"/>
      <c r="H517" s="11"/>
      <c r="I517" s="11"/>
      <c r="J517" s="11"/>
    </row>
    <row r="518" spans="2:10" x14ac:dyDescent="0.2">
      <c r="B518" s="7"/>
      <c r="C518" s="11"/>
      <c r="D518" s="11"/>
      <c r="E518" s="11"/>
      <c r="F518" s="11"/>
      <c r="G518" s="11"/>
      <c r="H518" s="11"/>
      <c r="I518" s="11"/>
      <c r="J518" s="11"/>
    </row>
    <row r="519" spans="2:10" x14ac:dyDescent="0.2">
      <c r="B519" s="7"/>
      <c r="C519" s="11"/>
      <c r="D519" s="11"/>
      <c r="E519" s="11"/>
      <c r="F519" s="11"/>
      <c r="G519" s="11"/>
      <c r="H519" s="11"/>
      <c r="I519" s="11"/>
      <c r="J519" s="11"/>
    </row>
    <row r="520" spans="2:10" x14ac:dyDescent="0.2">
      <c r="B520" s="7"/>
      <c r="C520" s="11"/>
      <c r="D520" s="11"/>
      <c r="E520" s="11"/>
      <c r="F520" s="11"/>
      <c r="G520" s="11"/>
      <c r="H520" s="11"/>
      <c r="I520" s="11"/>
      <c r="J520" s="11"/>
    </row>
    <row r="521" spans="2:10" x14ac:dyDescent="0.2">
      <c r="B521" s="7"/>
      <c r="C521" s="11"/>
      <c r="D521" s="11"/>
      <c r="E521" s="11"/>
      <c r="F521" s="11"/>
      <c r="G521" s="11"/>
      <c r="H521" s="11"/>
      <c r="I521" s="11"/>
      <c r="J521" s="11"/>
    </row>
    <row r="522" spans="2:10" x14ac:dyDescent="0.2">
      <c r="B522" s="7"/>
      <c r="C522" s="11"/>
      <c r="D522" s="11"/>
      <c r="E522" s="11"/>
      <c r="F522" s="11"/>
      <c r="G522" s="11"/>
      <c r="H522" s="11"/>
      <c r="I522" s="11"/>
      <c r="J522" s="11"/>
    </row>
    <row r="523" spans="2:10" x14ac:dyDescent="0.2">
      <c r="B523" s="7"/>
      <c r="C523" s="11"/>
      <c r="D523" s="11"/>
      <c r="E523" s="11"/>
      <c r="F523" s="11"/>
      <c r="G523" s="11"/>
      <c r="H523" s="11"/>
      <c r="I523" s="11"/>
      <c r="J523" s="11"/>
    </row>
    <row r="524" spans="2:10" x14ac:dyDescent="0.2">
      <c r="B524" s="7"/>
      <c r="C524" s="11"/>
      <c r="D524" s="11"/>
      <c r="E524" s="11"/>
      <c r="F524" s="11"/>
      <c r="G524" s="11"/>
      <c r="H524" s="11"/>
      <c r="I524" s="11"/>
      <c r="J524" s="11"/>
    </row>
    <row r="525" spans="2:10" x14ac:dyDescent="0.2">
      <c r="B525" s="7"/>
      <c r="C525" s="11"/>
      <c r="D525" s="11"/>
      <c r="E525" s="11"/>
      <c r="F525" s="11"/>
      <c r="G525" s="11"/>
      <c r="H525" s="11"/>
      <c r="I525" s="11"/>
      <c r="J525" s="11"/>
    </row>
    <row r="526" spans="2:10" x14ac:dyDescent="0.2">
      <c r="B526" s="7"/>
      <c r="C526" s="11"/>
      <c r="D526" s="11"/>
      <c r="E526" s="11"/>
      <c r="F526" s="11"/>
      <c r="G526" s="11"/>
      <c r="H526" s="11"/>
      <c r="I526" s="11"/>
      <c r="J526" s="11"/>
    </row>
    <row r="527" spans="2:10" x14ac:dyDescent="0.2">
      <c r="B527" s="7"/>
      <c r="C527" s="11"/>
      <c r="D527" s="11"/>
      <c r="E527" s="11"/>
      <c r="F527" s="11"/>
      <c r="G527" s="11"/>
      <c r="H527" s="11"/>
      <c r="I527" s="11"/>
      <c r="J527" s="11"/>
    </row>
    <row r="528" spans="2:10" x14ac:dyDescent="0.2">
      <c r="B528" s="7"/>
      <c r="C528" s="11"/>
      <c r="D528" s="11"/>
      <c r="E528" s="11"/>
      <c r="F528" s="11"/>
      <c r="G528" s="11"/>
      <c r="H528" s="11"/>
      <c r="I528" s="11"/>
      <c r="J528" s="11"/>
    </row>
    <row r="529" spans="2:10" x14ac:dyDescent="0.2">
      <c r="B529" s="7"/>
      <c r="C529" s="11"/>
      <c r="D529" s="11"/>
      <c r="E529" s="11"/>
      <c r="F529" s="11"/>
      <c r="G529" s="11"/>
      <c r="H529" s="11"/>
      <c r="I529" s="11"/>
      <c r="J529" s="11"/>
    </row>
    <row r="530" spans="2:10" x14ac:dyDescent="0.2">
      <c r="B530" s="7"/>
      <c r="C530" s="11"/>
      <c r="D530" s="11"/>
      <c r="E530" s="11"/>
      <c r="F530" s="11"/>
      <c r="G530" s="11"/>
      <c r="H530" s="11"/>
      <c r="I530" s="11"/>
      <c r="J530" s="11"/>
    </row>
    <row r="531" spans="2:10" x14ac:dyDescent="0.2">
      <c r="B531" s="7"/>
      <c r="C531" s="11"/>
      <c r="D531" s="11"/>
      <c r="E531" s="11"/>
      <c r="F531" s="11"/>
      <c r="G531" s="11"/>
      <c r="H531" s="11"/>
      <c r="I531" s="11"/>
      <c r="J531" s="11"/>
    </row>
    <row r="532" spans="2:10" x14ac:dyDescent="0.2">
      <c r="B532" s="7"/>
      <c r="C532" s="11"/>
      <c r="D532" s="11"/>
      <c r="E532" s="11"/>
      <c r="F532" s="11"/>
      <c r="G532" s="11"/>
      <c r="H532" s="11"/>
      <c r="I532" s="11"/>
      <c r="J532" s="11"/>
    </row>
    <row r="533" spans="2:10" x14ac:dyDescent="0.2">
      <c r="B533" s="7"/>
      <c r="C533" s="11"/>
      <c r="D533" s="11"/>
      <c r="E533" s="11"/>
      <c r="F533" s="11"/>
      <c r="G533" s="11"/>
      <c r="H533" s="11"/>
      <c r="I533" s="11"/>
      <c r="J533" s="11"/>
    </row>
    <row r="534" spans="2:10" x14ac:dyDescent="0.2">
      <c r="B534" s="7"/>
      <c r="C534" s="11"/>
      <c r="D534" s="11"/>
      <c r="E534" s="11"/>
      <c r="F534" s="11"/>
      <c r="G534" s="11"/>
      <c r="H534" s="11"/>
      <c r="I534" s="11"/>
      <c r="J534" s="11"/>
    </row>
    <row r="535" spans="2:10" x14ac:dyDescent="0.2">
      <c r="B535" s="7"/>
      <c r="C535" s="11"/>
      <c r="D535" s="11"/>
      <c r="E535" s="11"/>
      <c r="F535" s="11"/>
      <c r="G535" s="11"/>
      <c r="H535" s="11"/>
      <c r="I535" s="11"/>
      <c r="J535" s="11"/>
    </row>
    <row r="536" spans="2:10" x14ac:dyDescent="0.2">
      <c r="B536" s="7"/>
      <c r="C536" s="11"/>
      <c r="D536" s="11"/>
      <c r="E536" s="11"/>
      <c r="F536" s="11"/>
      <c r="G536" s="11"/>
      <c r="H536" s="11"/>
      <c r="I536" s="11"/>
      <c r="J536" s="11"/>
    </row>
    <row r="537" spans="2:10" x14ac:dyDescent="0.2">
      <c r="B537" s="7"/>
      <c r="C537" s="11"/>
      <c r="D537" s="11"/>
      <c r="E537" s="11"/>
      <c r="F537" s="11"/>
      <c r="G537" s="11"/>
      <c r="H537" s="11"/>
      <c r="I537" s="11"/>
      <c r="J537" s="11"/>
    </row>
    <row r="538" spans="2:10" x14ac:dyDescent="0.2">
      <c r="B538" s="7"/>
      <c r="C538" s="11"/>
      <c r="D538" s="11"/>
      <c r="E538" s="11"/>
      <c r="F538" s="11"/>
      <c r="G538" s="11"/>
      <c r="H538" s="11"/>
      <c r="I538" s="11"/>
      <c r="J538" s="11"/>
    </row>
    <row r="539" spans="2:10" x14ac:dyDescent="0.2">
      <c r="B539" s="7"/>
      <c r="C539" s="11"/>
      <c r="D539" s="11"/>
      <c r="E539" s="11"/>
      <c r="F539" s="11"/>
      <c r="G539" s="11"/>
      <c r="H539" s="11"/>
      <c r="I539" s="11"/>
      <c r="J539" s="11"/>
    </row>
    <row r="540" spans="2:10" x14ac:dyDescent="0.2">
      <c r="B540" s="7"/>
      <c r="C540" s="11"/>
      <c r="D540" s="11"/>
      <c r="E540" s="11"/>
      <c r="F540" s="11"/>
      <c r="G540" s="11"/>
      <c r="H540" s="11"/>
      <c r="I540" s="11"/>
      <c r="J540" s="11"/>
    </row>
    <row r="541" spans="2:10" x14ac:dyDescent="0.2">
      <c r="B541" s="7"/>
      <c r="C541" s="11"/>
      <c r="D541" s="11"/>
      <c r="E541" s="11"/>
      <c r="F541" s="11"/>
      <c r="G541" s="11"/>
      <c r="H541" s="11"/>
      <c r="I541" s="11"/>
      <c r="J541" s="11"/>
    </row>
    <row r="542" spans="2:10" x14ac:dyDescent="0.2">
      <c r="B542" s="7"/>
      <c r="C542" s="11"/>
      <c r="D542" s="11"/>
      <c r="E542" s="11"/>
      <c r="F542" s="11"/>
      <c r="G542" s="11"/>
      <c r="H542" s="11"/>
      <c r="I542" s="11"/>
      <c r="J542" s="11"/>
    </row>
    <row r="543" spans="2:10" x14ac:dyDescent="0.2">
      <c r="B543" s="7"/>
      <c r="C543" s="11"/>
      <c r="D543" s="11"/>
      <c r="E543" s="11"/>
      <c r="F543" s="11"/>
      <c r="G543" s="11"/>
      <c r="H543" s="11"/>
      <c r="I543" s="11"/>
      <c r="J543" s="11"/>
    </row>
    <row r="544" spans="2:10" x14ac:dyDescent="0.2">
      <c r="B544" s="7"/>
      <c r="C544" s="11"/>
      <c r="D544" s="11"/>
      <c r="E544" s="11"/>
      <c r="F544" s="11"/>
      <c r="G544" s="11"/>
      <c r="H544" s="11"/>
      <c r="I544" s="11"/>
      <c r="J544" s="11"/>
    </row>
    <row r="545" spans="2:10" x14ac:dyDescent="0.2">
      <c r="B545" s="7"/>
      <c r="C545" s="11"/>
      <c r="D545" s="11"/>
      <c r="E545" s="11"/>
      <c r="F545" s="11"/>
      <c r="G545" s="11"/>
      <c r="H545" s="11"/>
      <c r="I545" s="11"/>
      <c r="J545" s="11"/>
    </row>
    <row r="546" spans="2:10" x14ac:dyDescent="0.2">
      <c r="B546" s="7"/>
      <c r="C546" s="11"/>
      <c r="D546" s="11"/>
      <c r="E546" s="11"/>
      <c r="F546" s="11"/>
      <c r="G546" s="11"/>
      <c r="H546" s="11"/>
      <c r="I546" s="11"/>
      <c r="J546" s="11"/>
    </row>
    <row r="547" spans="2:10" x14ac:dyDescent="0.2">
      <c r="B547" s="7"/>
      <c r="C547" s="11"/>
      <c r="D547" s="11"/>
      <c r="E547" s="11"/>
      <c r="F547" s="11"/>
      <c r="G547" s="11"/>
      <c r="H547" s="11"/>
      <c r="I547" s="11"/>
      <c r="J547" s="11"/>
    </row>
    <row r="548" spans="2:10" x14ac:dyDescent="0.2">
      <c r="B548" s="7"/>
      <c r="C548" s="11"/>
      <c r="D548" s="11"/>
      <c r="E548" s="11"/>
      <c r="F548" s="11"/>
      <c r="G548" s="11"/>
      <c r="H548" s="11"/>
      <c r="I548" s="11"/>
      <c r="J548" s="11"/>
    </row>
    <row r="549" spans="2:10" x14ac:dyDescent="0.2">
      <c r="B549" s="7"/>
      <c r="C549" s="11"/>
      <c r="D549" s="11"/>
      <c r="E549" s="11"/>
      <c r="F549" s="11"/>
      <c r="G549" s="11"/>
      <c r="H549" s="11"/>
      <c r="I549" s="11"/>
      <c r="J549" s="11"/>
    </row>
    <row r="550" spans="2:10" x14ac:dyDescent="0.2">
      <c r="B550" s="7"/>
      <c r="C550" s="11"/>
      <c r="D550" s="11"/>
      <c r="E550" s="11"/>
      <c r="F550" s="11"/>
      <c r="G550" s="11"/>
      <c r="H550" s="11"/>
      <c r="I550" s="11"/>
      <c r="J550" s="11"/>
    </row>
    <row r="551" spans="2:10" x14ac:dyDescent="0.2">
      <c r="B551" s="7"/>
      <c r="C551" s="11"/>
      <c r="D551" s="11"/>
      <c r="E551" s="11"/>
      <c r="F551" s="11"/>
      <c r="G551" s="11"/>
      <c r="H551" s="11"/>
      <c r="I551" s="11"/>
      <c r="J551" s="11"/>
    </row>
    <row r="552" spans="2:10" x14ac:dyDescent="0.2">
      <c r="B552" s="7"/>
      <c r="C552" s="11"/>
      <c r="D552" s="11"/>
      <c r="E552" s="11"/>
      <c r="F552" s="11"/>
      <c r="G552" s="11"/>
      <c r="H552" s="11"/>
      <c r="I552" s="11"/>
      <c r="J552" s="11"/>
    </row>
    <row r="553" spans="2:10" x14ac:dyDescent="0.2">
      <c r="B553" s="7"/>
      <c r="C553" s="11"/>
      <c r="D553" s="11"/>
      <c r="E553" s="11"/>
      <c r="F553" s="11"/>
      <c r="G553" s="11"/>
      <c r="H553" s="11"/>
      <c r="I553" s="11"/>
      <c r="J553" s="11"/>
    </row>
    <row r="554" spans="2:10" x14ac:dyDescent="0.2">
      <c r="B554" s="7"/>
      <c r="C554" s="11"/>
      <c r="D554" s="11"/>
      <c r="E554" s="11"/>
      <c r="F554" s="11"/>
      <c r="G554" s="11"/>
      <c r="H554" s="11"/>
      <c r="I554" s="11"/>
      <c r="J554" s="11"/>
    </row>
    <row r="555" spans="2:10" x14ac:dyDescent="0.2">
      <c r="B555" s="7"/>
      <c r="C555" s="11"/>
      <c r="D555" s="11"/>
      <c r="E555" s="11"/>
      <c r="F555" s="11"/>
      <c r="G555" s="11"/>
      <c r="H555" s="11"/>
      <c r="I555" s="11"/>
      <c r="J555" s="11"/>
    </row>
    <row r="556" spans="2:10" x14ac:dyDescent="0.2">
      <c r="B556" s="7"/>
      <c r="C556" s="11"/>
      <c r="D556" s="11"/>
      <c r="E556" s="11"/>
      <c r="F556" s="11"/>
      <c r="G556" s="11"/>
      <c r="H556" s="11"/>
      <c r="I556" s="11"/>
      <c r="J556" s="11"/>
    </row>
    <row r="557" spans="2:10" x14ac:dyDescent="0.2">
      <c r="B557" s="7"/>
      <c r="C557" s="11"/>
      <c r="D557" s="11"/>
      <c r="E557" s="11"/>
      <c r="F557" s="11"/>
      <c r="G557" s="11"/>
      <c r="H557" s="11"/>
      <c r="I557" s="11"/>
      <c r="J557" s="11"/>
    </row>
    <row r="558" spans="2:10" x14ac:dyDescent="0.2">
      <c r="B558" s="7"/>
      <c r="C558" s="11"/>
      <c r="D558" s="11"/>
      <c r="E558" s="11"/>
      <c r="F558" s="11"/>
      <c r="G558" s="11"/>
      <c r="H558" s="11"/>
      <c r="I558" s="11"/>
      <c r="J558" s="11"/>
    </row>
  </sheetData>
  <mergeCells count="13">
    <mergeCell ref="A8:J8"/>
    <mergeCell ref="A9:J9"/>
    <mergeCell ref="A6:J6"/>
    <mergeCell ref="A11:A14"/>
    <mergeCell ref="C11:C14"/>
    <mergeCell ref="D11:D14"/>
    <mergeCell ref="E11:E14"/>
    <mergeCell ref="F11:F14"/>
    <mergeCell ref="G11:G14"/>
    <mergeCell ref="H11:H14"/>
    <mergeCell ref="I11:I14"/>
    <mergeCell ref="J11:J14"/>
    <mergeCell ref="B11:B14"/>
  </mergeCells>
  <phoneticPr fontId="0" type="noConversion"/>
  <conditionalFormatting sqref="O34">
    <cfRule type="cellIs" dxfId="0" priority="1" stopIfTrue="1" operator="equal">
      <formula>0</formula>
    </cfRule>
  </conditionalFormatting>
  <pageMargins left="0.98425196850393704" right="0" top="0" bottom="0.59055118110236227" header="0" footer="0"/>
  <pageSetup scale="62" firstPageNumber="273" orientation="landscape" useFirstPageNumber="1" horizontalDpi="300" verticalDpi="300" r:id="rId1"/>
  <headerFooter alignWithMargins="0">
    <oddFooter>&amp;C&amp;"Arial,Negrita"&amp;P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6"/>
  <sheetViews>
    <sheetView topLeftCell="A58" zoomScale="90" zoomScaleNormal="90" workbookViewId="0">
      <pane xSplit="20055" topLeftCell="S1"/>
      <selection activeCell="E71" sqref="E71"/>
      <selection pane="topRight" activeCell="X3" sqref="X3"/>
    </sheetView>
  </sheetViews>
  <sheetFormatPr baseColWidth="10" defaultRowHeight="12" x14ac:dyDescent="0.15"/>
  <cols>
    <col min="13" max="13" width="11.75" customWidth="1"/>
    <col min="14" max="14" width="15.375" bestFit="1" customWidth="1"/>
  </cols>
  <sheetData>
    <row r="2" spans="1:24" x14ac:dyDescent="0.15">
      <c r="C2" t="s">
        <v>0</v>
      </c>
      <c r="D2" t="s">
        <v>1</v>
      </c>
      <c r="E2" t="s">
        <v>2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3</v>
      </c>
      <c r="N2" t="s">
        <v>4</v>
      </c>
      <c r="V2">
        <f>VLOOKUP(IF(AND($D3&lt;7000,$D3&gt;700),$D3-700,$D3-7000),'5.4 Ventas x farmacia'!$A$19:$K$203,9,FALSE)</f>
        <v>236</v>
      </c>
    </row>
    <row r="3" spans="1:24" x14ac:dyDescent="0.15">
      <c r="A3">
        <f>M3-B3</f>
        <v>1</v>
      </c>
      <c r="B3">
        <f>VLOOKUP(IF($D3&gt;100,$D3-700,$D3-7000),'5.4 Ventas x farmacia'!$A$21:$J$202,10,FALSE)</f>
        <v>7540</v>
      </c>
      <c r="C3" s="41" t="s">
        <v>5</v>
      </c>
      <c r="D3">
        <v>716</v>
      </c>
      <c r="E3">
        <f>2291-1</f>
        <v>2290</v>
      </c>
      <c r="F3">
        <v>133</v>
      </c>
      <c r="G3">
        <v>459</v>
      </c>
      <c r="H3">
        <v>2867</v>
      </c>
      <c r="I3">
        <v>1506</v>
      </c>
      <c r="J3">
        <v>49</v>
      </c>
      <c r="K3">
        <v>236</v>
      </c>
      <c r="L3">
        <v>0</v>
      </c>
      <c r="M3">
        <v>7541</v>
      </c>
      <c r="N3">
        <v>8.7042900000000003</v>
      </c>
      <c r="O3">
        <v>2294</v>
      </c>
      <c r="P3">
        <f>ROUND(A3+E3,0)</f>
        <v>2291</v>
      </c>
      <c r="R3">
        <f>M3-B3</f>
        <v>1</v>
      </c>
      <c r="S3">
        <f>M3-SUM(E3:L3)</f>
        <v>1</v>
      </c>
      <c r="T3">
        <f>TRUNC(S3)</f>
        <v>1</v>
      </c>
      <c r="U3">
        <f>E3+TRUNC(R3,0)</f>
        <v>2291</v>
      </c>
      <c r="V3" t="e">
        <f>VLOOKUP(C3,'5.4 Ventas x farmacia'!B19:K203,12,FALSE)</f>
        <v>#REF!</v>
      </c>
      <c r="W3">
        <v>2294</v>
      </c>
      <c r="X3" t="e">
        <f>W3+V3</f>
        <v>#REF!</v>
      </c>
    </row>
    <row r="4" spans="1:24" x14ac:dyDescent="0.15">
      <c r="A4">
        <f t="shared" ref="A4:A67" si="0">M4-B4</f>
        <v>0</v>
      </c>
      <c r="B4">
        <f>VLOOKUP(IF($D4&gt;100,$D4-700,$D4-7000),'5.4 Ventas x farmacia'!$A$21:$J$202,10,FALSE)</f>
        <v>9842</v>
      </c>
      <c r="C4" t="s">
        <v>5</v>
      </c>
      <c r="D4">
        <v>784</v>
      </c>
      <c r="E4">
        <v>1909</v>
      </c>
      <c r="F4">
        <v>118</v>
      </c>
      <c r="G4">
        <v>570</v>
      </c>
      <c r="H4">
        <v>4218</v>
      </c>
      <c r="I4">
        <v>2682</v>
      </c>
      <c r="J4">
        <v>53</v>
      </c>
      <c r="K4">
        <v>292</v>
      </c>
      <c r="L4">
        <v>0</v>
      </c>
      <c r="M4">
        <v>9842</v>
      </c>
      <c r="N4">
        <v>103.06903</v>
      </c>
      <c r="O4">
        <v>1911</v>
      </c>
      <c r="P4">
        <f t="shared" ref="P4:P67" si="1">ROUND(A4+E4,0)</f>
        <v>1909</v>
      </c>
      <c r="R4">
        <f t="shared" ref="R4:R67" si="2">M4-B4</f>
        <v>0</v>
      </c>
      <c r="S4">
        <f t="shared" ref="S4:S67" si="3">M4-SUM(E4:L4)</f>
        <v>0</v>
      </c>
      <c r="T4">
        <f t="shared" ref="T4:T67" si="4">TRUNC(S4)</f>
        <v>0</v>
      </c>
      <c r="U4">
        <f t="shared" ref="U4:U67" si="5">E4+TRUNC(R4,0)</f>
        <v>1909</v>
      </c>
      <c r="W4">
        <v>1911</v>
      </c>
      <c r="X4">
        <f t="shared" ref="X4:X67" si="6">W4+V4</f>
        <v>1911</v>
      </c>
    </row>
    <row r="5" spans="1:24" x14ac:dyDescent="0.15">
      <c r="A5">
        <f t="shared" si="0"/>
        <v>0</v>
      </c>
      <c r="B5">
        <f>VLOOKUP(IF(AND($D5&gt;100,$D5&lt;7000),$D5-700,$D5-7000),'5.4 Ventas x farmacia'!$A$21:$J$202,10,FALSE)</f>
        <v>11072</v>
      </c>
      <c r="C5" t="s">
        <v>6</v>
      </c>
      <c r="D5">
        <v>7136</v>
      </c>
      <c r="E5">
        <v>9857</v>
      </c>
      <c r="F5">
        <v>383</v>
      </c>
      <c r="G5">
        <v>10</v>
      </c>
      <c r="H5">
        <v>727</v>
      </c>
      <c r="I5">
        <v>79</v>
      </c>
      <c r="J5">
        <v>0</v>
      </c>
      <c r="K5">
        <v>16</v>
      </c>
      <c r="L5">
        <v>0</v>
      </c>
      <c r="M5">
        <v>11072</v>
      </c>
      <c r="N5">
        <v>-35.106589999999997</v>
      </c>
      <c r="O5">
        <v>9860</v>
      </c>
      <c r="P5">
        <f t="shared" si="1"/>
        <v>9857</v>
      </c>
      <c r="R5">
        <f t="shared" si="2"/>
        <v>0</v>
      </c>
      <c r="S5">
        <f t="shared" si="3"/>
        <v>0</v>
      </c>
      <c r="T5">
        <f t="shared" si="4"/>
        <v>0</v>
      </c>
      <c r="U5">
        <f t="shared" si="5"/>
        <v>9857</v>
      </c>
      <c r="V5" t="e">
        <f>VLOOKUP(C5,'5.4 Ventas x farmacia'!B21:K203,12,FALSE)</f>
        <v>#REF!</v>
      </c>
      <c r="W5">
        <v>9860</v>
      </c>
      <c r="X5" t="e">
        <f t="shared" si="6"/>
        <v>#REF!</v>
      </c>
    </row>
    <row r="6" spans="1:24" x14ac:dyDescent="0.15">
      <c r="A6">
        <f t="shared" si="0"/>
        <v>0</v>
      </c>
      <c r="B6">
        <f>VLOOKUP(IF(AND($D6&gt;100,$D6&lt;7000),$D6-700,$D6-7000),'5.4 Ventas x farmacia'!$A$21:$J$202,10,FALSE)</f>
        <v>6488</v>
      </c>
      <c r="C6" t="s">
        <v>6</v>
      </c>
      <c r="D6">
        <v>7135</v>
      </c>
      <c r="E6">
        <v>3336</v>
      </c>
      <c r="F6">
        <v>153</v>
      </c>
      <c r="G6">
        <v>227</v>
      </c>
      <c r="H6">
        <v>1801</v>
      </c>
      <c r="I6">
        <v>840</v>
      </c>
      <c r="J6">
        <v>76</v>
      </c>
      <c r="K6">
        <v>55</v>
      </c>
      <c r="L6">
        <v>0</v>
      </c>
      <c r="M6">
        <v>6488</v>
      </c>
      <c r="N6">
        <v>0.80744000000000005</v>
      </c>
      <c r="O6">
        <v>3339</v>
      </c>
      <c r="P6">
        <f t="shared" si="1"/>
        <v>3336</v>
      </c>
      <c r="R6">
        <f t="shared" si="2"/>
        <v>0</v>
      </c>
      <c r="S6">
        <f t="shared" si="3"/>
        <v>0</v>
      </c>
      <c r="T6">
        <f t="shared" si="4"/>
        <v>0</v>
      </c>
      <c r="U6">
        <f t="shared" si="5"/>
        <v>3336</v>
      </c>
      <c r="V6">
        <v>1</v>
      </c>
      <c r="W6">
        <v>3339</v>
      </c>
      <c r="X6">
        <f t="shared" si="6"/>
        <v>3340</v>
      </c>
    </row>
    <row r="7" spans="1:24" x14ac:dyDescent="0.15">
      <c r="A7">
        <f t="shared" si="0"/>
        <v>0</v>
      </c>
      <c r="B7">
        <f>VLOOKUP(IF(AND($D7&gt;100,$D7&lt;7000),$D7-700,$D7-7000),'5.4 Ventas x farmacia'!$A$21:$J$202,10,FALSE)</f>
        <v>3858</v>
      </c>
      <c r="C7" t="s">
        <v>6</v>
      </c>
      <c r="D7">
        <v>780</v>
      </c>
      <c r="E7">
        <v>3649</v>
      </c>
      <c r="F7">
        <v>50</v>
      </c>
      <c r="G7">
        <v>13</v>
      </c>
      <c r="H7">
        <v>114</v>
      </c>
      <c r="I7">
        <v>29</v>
      </c>
      <c r="J7">
        <v>0</v>
      </c>
      <c r="K7">
        <v>3</v>
      </c>
      <c r="L7">
        <v>0</v>
      </c>
      <c r="M7">
        <v>3858</v>
      </c>
      <c r="N7">
        <v>77.948350000000005</v>
      </c>
      <c r="O7">
        <v>3650</v>
      </c>
      <c r="P7">
        <f t="shared" si="1"/>
        <v>3649</v>
      </c>
      <c r="R7">
        <f t="shared" si="2"/>
        <v>0</v>
      </c>
      <c r="S7">
        <f t="shared" si="3"/>
        <v>0</v>
      </c>
      <c r="T7">
        <f t="shared" si="4"/>
        <v>0</v>
      </c>
      <c r="U7">
        <f t="shared" si="5"/>
        <v>3649</v>
      </c>
      <c r="W7">
        <v>3650</v>
      </c>
      <c r="X7">
        <f t="shared" si="6"/>
        <v>3650</v>
      </c>
    </row>
    <row r="8" spans="1:24" x14ac:dyDescent="0.15">
      <c r="A8">
        <f t="shared" si="0"/>
        <v>0</v>
      </c>
      <c r="B8">
        <f>VLOOKUP(IF(AND($D8&gt;100,$D8&lt;7000),$D8-700,$D8-7000),'5.4 Ventas x farmacia'!$A$21:$J$202,10,FALSE)</f>
        <v>8364</v>
      </c>
      <c r="C8" t="s">
        <v>6</v>
      </c>
      <c r="D8">
        <v>729</v>
      </c>
      <c r="E8">
        <v>7169</v>
      </c>
      <c r="F8">
        <v>152</v>
      </c>
      <c r="G8">
        <v>39</v>
      </c>
      <c r="H8">
        <v>740</v>
      </c>
      <c r="I8">
        <v>227</v>
      </c>
      <c r="J8">
        <v>18</v>
      </c>
      <c r="K8">
        <v>19</v>
      </c>
      <c r="L8">
        <v>0</v>
      </c>
      <c r="M8">
        <v>8364</v>
      </c>
      <c r="N8">
        <v>-11.937889999999999</v>
      </c>
      <c r="O8">
        <v>7171</v>
      </c>
      <c r="P8">
        <f t="shared" si="1"/>
        <v>7169</v>
      </c>
      <c r="R8">
        <f t="shared" si="2"/>
        <v>0</v>
      </c>
      <c r="S8">
        <f t="shared" si="3"/>
        <v>0</v>
      </c>
      <c r="T8">
        <f t="shared" si="4"/>
        <v>0</v>
      </c>
      <c r="U8">
        <f t="shared" si="5"/>
        <v>7169</v>
      </c>
      <c r="W8">
        <v>7171</v>
      </c>
      <c r="X8">
        <f t="shared" si="6"/>
        <v>7171</v>
      </c>
    </row>
    <row r="9" spans="1:24" x14ac:dyDescent="0.15">
      <c r="A9">
        <f t="shared" si="0"/>
        <v>0</v>
      </c>
      <c r="B9">
        <f>VLOOKUP(IF(AND($D9&gt;100,$D9&lt;7000),$D9-700,$D9-7000),'5.4 Ventas x farmacia'!$A$21:$J$202,10,FALSE)</f>
        <v>1785</v>
      </c>
      <c r="C9" t="s">
        <v>7</v>
      </c>
      <c r="D9">
        <v>7107</v>
      </c>
      <c r="E9">
        <v>268</v>
      </c>
      <c r="F9">
        <v>11</v>
      </c>
      <c r="G9">
        <v>26</v>
      </c>
      <c r="H9">
        <v>905</v>
      </c>
      <c r="I9">
        <v>526</v>
      </c>
      <c r="J9">
        <v>21</v>
      </c>
      <c r="K9">
        <v>28</v>
      </c>
      <c r="L9">
        <v>0</v>
      </c>
      <c r="M9">
        <v>1785</v>
      </c>
      <c r="N9">
        <v>0</v>
      </c>
      <c r="O9">
        <v>270</v>
      </c>
      <c r="P9">
        <f t="shared" si="1"/>
        <v>268</v>
      </c>
      <c r="R9">
        <f t="shared" si="2"/>
        <v>0</v>
      </c>
      <c r="S9">
        <f t="shared" si="3"/>
        <v>0</v>
      </c>
      <c r="T9">
        <f t="shared" si="4"/>
        <v>0</v>
      </c>
      <c r="U9">
        <f t="shared" si="5"/>
        <v>268</v>
      </c>
      <c r="V9" t="e">
        <f>VLOOKUP(C9,'5.4 Ventas x farmacia'!B25:K203,12,FALSE)</f>
        <v>#REF!</v>
      </c>
      <c r="W9">
        <v>270</v>
      </c>
      <c r="X9" t="e">
        <f t="shared" si="6"/>
        <v>#REF!</v>
      </c>
    </row>
    <row r="10" spans="1:24" x14ac:dyDescent="0.15">
      <c r="A10">
        <f t="shared" si="0"/>
        <v>0</v>
      </c>
      <c r="B10">
        <f>VLOOKUP(IF(AND($D10&gt;100,$D10&lt;7000),$D10-700,$D10-7000),'5.4 Ventas x farmacia'!$A$21:$J$202,10,FALSE)</f>
        <v>17210</v>
      </c>
      <c r="C10" t="s">
        <v>7</v>
      </c>
      <c r="D10">
        <v>712</v>
      </c>
      <c r="E10">
        <v>5792</v>
      </c>
      <c r="F10">
        <v>274</v>
      </c>
      <c r="G10">
        <v>721</v>
      </c>
      <c r="H10">
        <v>5431</v>
      </c>
      <c r="I10">
        <v>4298</v>
      </c>
      <c r="J10">
        <v>178</v>
      </c>
      <c r="K10">
        <v>516</v>
      </c>
      <c r="L10">
        <v>0</v>
      </c>
      <c r="M10">
        <v>17210</v>
      </c>
      <c r="N10">
        <v>4.5953099999999996</v>
      </c>
      <c r="O10">
        <v>5795</v>
      </c>
      <c r="P10">
        <f t="shared" si="1"/>
        <v>5792</v>
      </c>
      <c r="R10">
        <f t="shared" si="2"/>
        <v>0</v>
      </c>
      <c r="S10">
        <f t="shared" si="3"/>
        <v>0</v>
      </c>
      <c r="T10">
        <f t="shared" si="4"/>
        <v>0</v>
      </c>
      <c r="U10">
        <f t="shared" si="5"/>
        <v>5792</v>
      </c>
      <c r="W10">
        <v>5795</v>
      </c>
      <c r="X10">
        <f t="shared" si="6"/>
        <v>5795</v>
      </c>
    </row>
    <row r="11" spans="1:24" x14ac:dyDescent="0.15">
      <c r="A11">
        <f t="shared" si="0"/>
        <v>-1</v>
      </c>
      <c r="B11">
        <f>VLOOKUP(IF(AND($D11&gt;100,$D11&lt;7000),$D11-700,$D11-7000),'5.4 Ventas x farmacia'!$A$21:$J$202,10,FALSE)</f>
        <v>11949</v>
      </c>
      <c r="C11" t="s">
        <v>8</v>
      </c>
      <c r="D11">
        <v>786</v>
      </c>
      <c r="E11">
        <f>8807+1</f>
        <v>8808</v>
      </c>
      <c r="F11">
        <v>309</v>
      </c>
      <c r="G11">
        <v>392</v>
      </c>
      <c r="H11">
        <v>1175</v>
      </c>
      <c r="I11">
        <v>1137</v>
      </c>
      <c r="J11">
        <v>19</v>
      </c>
      <c r="K11">
        <v>109</v>
      </c>
      <c r="L11">
        <v>0</v>
      </c>
      <c r="M11">
        <v>11948</v>
      </c>
      <c r="N11">
        <v>1.2747900000000001</v>
      </c>
      <c r="O11">
        <v>8810</v>
      </c>
      <c r="P11">
        <f t="shared" si="1"/>
        <v>8807</v>
      </c>
      <c r="R11">
        <f t="shared" si="2"/>
        <v>-1</v>
      </c>
      <c r="S11">
        <f t="shared" si="3"/>
        <v>-1</v>
      </c>
      <c r="T11">
        <f t="shared" si="4"/>
        <v>-1</v>
      </c>
      <c r="U11">
        <f t="shared" si="5"/>
        <v>8807</v>
      </c>
      <c r="V11" t="e">
        <f>VLOOKUP(C11,'5.4 Ventas x farmacia'!B27:K203,12,FALSE)</f>
        <v>#REF!</v>
      </c>
      <c r="W11">
        <v>8810</v>
      </c>
      <c r="X11" t="e">
        <f t="shared" si="6"/>
        <v>#REF!</v>
      </c>
    </row>
    <row r="12" spans="1:24" x14ac:dyDescent="0.15">
      <c r="A12">
        <f t="shared" si="0"/>
        <v>1</v>
      </c>
      <c r="B12">
        <f>VLOOKUP(IF(AND($D12&gt;100,$D12&lt;7000),$D12-700,$D12-7000),'5.4 Ventas x farmacia'!$A$21:$J$202,10,FALSE)</f>
        <v>9489</v>
      </c>
      <c r="C12" t="s">
        <v>8</v>
      </c>
      <c r="D12">
        <v>7103</v>
      </c>
      <c r="E12">
        <v>1101</v>
      </c>
      <c r="F12">
        <v>148</v>
      </c>
      <c r="G12">
        <v>771</v>
      </c>
      <c r="H12">
        <v>4183</v>
      </c>
      <c r="I12">
        <v>2818</v>
      </c>
      <c r="J12">
        <v>95</v>
      </c>
      <c r="K12">
        <v>373</v>
      </c>
      <c r="L12">
        <v>0</v>
      </c>
      <c r="M12">
        <v>9490</v>
      </c>
      <c r="N12">
        <v>0.10775999999999999</v>
      </c>
      <c r="O12">
        <v>1105</v>
      </c>
      <c r="P12">
        <f t="shared" si="1"/>
        <v>1102</v>
      </c>
      <c r="R12">
        <f t="shared" si="2"/>
        <v>1</v>
      </c>
      <c r="S12">
        <f t="shared" si="3"/>
        <v>1</v>
      </c>
      <c r="T12">
        <f t="shared" si="4"/>
        <v>1</v>
      </c>
      <c r="U12">
        <f t="shared" si="5"/>
        <v>1102</v>
      </c>
      <c r="V12" t="e">
        <f>VLOOKUP(C12,'5.4 Ventas x farmacia'!B28:K203,12,FALSE)</f>
        <v>#REF!</v>
      </c>
      <c r="W12">
        <v>1105</v>
      </c>
      <c r="X12" t="e">
        <f t="shared" si="6"/>
        <v>#REF!</v>
      </c>
    </row>
    <row r="13" spans="1:24" x14ac:dyDescent="0.15">
      <c r="A13">
        <f t="shared" si="0"/>
        <v>0</v>
      </c>
      <c r="B13">
        <f>VLOOKUP(IF(AND($D13&gt;100,$D13&lt;7000),$D13-700,$D13-7000),'5.4 Ventas x farmacia'!$A$21:$J$202,10,FALSE)</f>
        <v>6936</v>
      </c>
      <c r="C13" t="s">
        <v>9</v>
      </c>
      <c r="D13">
        <v>714</v>
      </c>
      <c r="E13">
        <v>6253</v>
      </c>
      <c r="F13">
        <v>134</v>
      </c>
      <c r="G13">
        <v>44</v>
      </c>
      <c r="H13">
        <v>237</v>
      </c>
      <c r="I13">
        <v>253</v>
      </c>
      <c r="J13">
        <v>0</v>
      </c>
      <c r="K13">
        <v>15</v>
      </c>
      <c r="L13">
        <v>0</v>
      </c>
      <c r="M13">
        <v>6936</v>
      </c>
      <c r="N13">
        <v>144.98773</v>
      </c>
      <c r="O13">
        <v>6255</v>
      </c>
      <c r="P13">
        <f t="shared" si="1"/>
        <v>6253</v>
      </c>
      <c r="R13">
        <f t="shared" si="2"/>
        <v>0</v>
      </c>
      <c r="S13">
        <f t="shared" si="3"/>
        <v>0</v>
      </c>
      <c r="T13">
        <f t="shared" si="4"/>
        <v>0</v>
      </c>
      <c r="U13">
        <f t="shared" si="5"/>
        <v>6253</v>
      </c>
      <c r="V13" t="e">
        <f>VLOOKUP(C13,'5.4 Ventas x farmacia'!B29:K203,12,FALSE)</f>
        <v>#REF!</v>
      </c>
      <c r="W13">
        <v>6255</v>
      </c>
      <c r="X13" t="e">
        <f t="shared" si="6"/>
        <v>#REF!</v>
      </c>
    </row>
    <row r="14" spans="1:24" x14ac:dyDescent="0.15">
      <c r="A14">
        <f t="shared" si="0"/>
        <v>0</v>
      </c>
      <c r="B14">
        <f>VLOOKUP(IF(AND($D14&gt;100,$D14&lt;7000),$D14-700,$D14-7000),'5.4 Ventas x farmacia'!$A$21:$J$202,10,FALSE)</f>
        <v>8554</v>
      </c>
      <c r="C14" t="s">
        <v>9</v>
      </c>
      <c r="D14">
        <v>7101</v>
      </c>
      <c r="E14">
        <v>8021</v>
      </c>
      <c r="F14">
        <v>42</v>
      </c>
      <c r="G14">
        <v>19</v>
      </c>
      <c r="H14">
        <v>268</v>
      </c>
      <c r="I14">
        <v>191</v>
      </c>
      <c r="J14">
        <v>0</v>
      </c>
      <c r="K14">
        <v>13</v>
      </c>
      <c r="L14">
        <v>0</v>
      </c>
      <c r="M14">
        <v>8554</v>
      </c>
      <c r="N14">
        <v>709.82493999999997</v>
      </c>
      <c r="O14">
        <v>8023</v>
      </c>
      <c r="P14">
        <f t="shared" si="1"/>
        <v>8021</v>
      </c>
      <c r="R14">
        <f t="shared" si="2"/>
        <v>0</v>
      </c>
      <c r="S14">
        <f t="shared" si="3"/>
        <v>0</v>
      </c>
      <c r="T14">
        <f t="shared" si="4"/>
        <v>0</v>
      </c>
      <c r="U14">
        <f t="shared" si="5"/>
        <v>8021</v>
      </c>
      <c r="V14" t="e">
        <f>VLOOKUP(C14,'5.4 Ventas x farmacia'!B30:K203,12,FALSE)</f>
        <v>#REF!</v>
      </c>
      <c r="W14">
        <v>8023</v>
      </c>
      <c r="X14" t="e">
        <f t="shared" si="6"/>
        <v>#REF!</v>
      </c>
    </row>
    <row r="15" spans="1:24" x14ac:dyDescent="0.15">
      <c r="A15">
        <f t="shared" si="0"/>
        <v>0</v>
      </c>
      <c r="B15">
        <f>VLOOKUP(IF(AND($D15&gt;100,$D15&lt;7000),$D15-700,$D15-7000),'5.4 Ventas x farmacia'!$A$21:$J$202,10,FALSE)</f>
        <v>5655</v>
      </c>
      <c r="C15" t="s">
        <v>10</v>
      </c>
      <c r="D15">
        <v>7102</v>
      </c>
      <c r="E15">
        <v>1474</v>
      </c>
      <c r="F15">
        <v>85</v>
      </c>
      <c r="G15">
        <v>373</v>
      </c>
      <c r="H15">
        <v>2114</v>
      </c>
      <c r="I15">
        <v>1486</v>
      </c>
      <c r="J15">
        <v>11</v>
      </c>
      <c r="K15">
        <v>112</v>
      </c>
      <c r="L15">
        <v>0</v>
      </c>
      <c r="M15">
        <v>5655</v>
      </c>
      <c r="N15">
        <v>0.10684</v>
      </c>
      <c r="O15">
        <v>1475</v>
      </c>
      <c r="P15">
        <f t="shared" si="1"/>
        <v>1474</v>
      </c>
      <c r="R15">
        <f t="shared" si="2"/>
        <v>0</v>
      </c>
      <c r="S15">
        <f t="shared" si="3"/>
        <v>0</v>
      </c>
      <c r="T15">
        <f t="shared" si="4"/>
        <v>0</v>
      </c>
      <c r="U15">
        <f t="shared" si="5"/>
        <v>1474</v>
      </c>
      <c r="V15" t="e">
        <f>VLOOKUP(C15,'5.4 Ventas x farmacia'!B31:K203,12,FALSE)</f>
        <v>#REF!</v>
      </c>
      <c r="W15">
        <v>1475</v>
      </c>
      <c r="X15" t="e">
        <f t="shared" si="6"/>
        <v>#REF!</v>
      </c>
    </row>
    <row r="16" spans="1:24" x14ac:dyDescent="0.15">
      <c r="A16">
        <f t="shared" si="0"/>
        <v>1</v>
      </c>
      <c r="B16">
        <f>VLOOKUP(IF(AND($D16&gt;100,$D16&lt;7000),$D16-700,$D16-7000),'5.4 Ventas x farmacia'!$A$21:$J$202,10,FALSE)</f>
        <v>14017</v>
      </c>
      <c r="C16" t="s">
        <v>10</v>
      </c>
      <c r="D16">
        <v>730</v>
      </c>
      <c r="E16">
        <f>9875-1</f>
        <v>9874</v>
      </c>
      <c r="F16">
        <v>273</v>
      </c>
      <c r="G16">
        <v>478</v>
      </c>
      <c r="H16">
        <v>1837</v>
      </c>
      <c r="I16">
        <v>1405</v>
      </c>
      <c r="J16">
        <v>21</v>
      </c>
      <c r="K16">
        <v>129</v>
      </c>
      <c r="L16">
        <v>0</v>
      </c>
      <c r="M16">
        <v>14018</v>
      </c>
      <c r="N16">
        <v>47.542470000000002</v>
      </c>
      <c r="O16">
        <v>9877</v>
      </c>
      <c r="P16">
        <f t="shared" si="1"/>
        <v>9875</v>
      </c>
      <c r="R16">
        <f t="shared" si="2"/>
        <v>1</v>
      </c>
      <c r="S16">
        <f t="shared" si="3"/>
        <v>1</v>
      </c>
      <c r="T16">
        <f t="shared" si="4"/>
        <v>1</v>
      </c>
      <c r="U16">
        <f t="shared" si="5"/>
        <v>9875</v>
      </c>
      <c r="W16">
        <v>9877</v>
      </c>
      <c r="X16">
        <f t="shared" si="6"/>
        <v>9877</v>
      </c>
    </row>
    <row r="17" spans="1:24" x14ac:dyDescent="0.15">
      <c r="A17">
        <f t="shared" si="0"/>
        <v>-1</v>
      </c>
      <c r="B17">
        <f>VLOOKUP(IF(AND($D17&gt;100,$D17&lt;7000),$D17-700,$D17-7000),'5.4 Ventas x farmacia'!$A$21:$J$202,10,FALSE)</f>
        <v>7091</v>
      </c>
      <c r="C17" t="s">
        <v>10</v>
      </c>
      <c r="D17">
        <v>795</v>
      </c>
      <c r="E17">
        <v>3774</v>
      </c>
      <c r="F17">
        <v>199</v>
      </c>
      <c r="G17">
        <v>490</v>
      </c>
      <c r="H17">
        <v>1504</v>
      </c>
      <c r="I17">
        <v>1006</v>
      </c>
      <c r="J17">
        <v>11</v>
      </c>
      <c r="K17">
        <v>107</v>
      </c>
      <c r="L17">
        <v>0</v>
      </c>
      <c r="M17">
        <v>7090</v>
      </c>
      <c r="N17">
        <v>19.985939999999999</v>
      </c>
      <c r="O17">
        <v>3777</v>
      </c>
      <c r="P17">
        <f t="shared" si="1"/>
        <v>3773</v>
      </c>
      <c r="R17">
        <f t="shared" si="2"/>
        <v>-1</v>
      </c>
      <c r="S17">
        <f t="shared" si="3"/>
        <v>-1</v>
      </c>
      <c r="T17">
        <f t="shared" si="4"/>
        <v>-1</v>
      </c>
      <c r="U17">
        <f t="shared" si="5"/>
        <v>3773</v>
      </c>
      <c r="W17">
        <v>3777</v>
      </c>
      <c r="X17">
        <f t="shared" si="6"/>
        <v>3777</v>
      </c>
    </row>
    <row r="18" spans="1:24" x14ac:dyDescent="0.15">
      <c r="A18">
        <f t="shared" si="0"/>
        <v>-1</v>
      </c>
      <c r="B18">
        <f>VLOOKUP(IF(AND($D18&gt;100,$D18&lt;7000),$D18-700,$D18-7000),'5.4 Ventas x farmacia'!$A$21:$J$202,10,FALSE)</f>
        <v>24753</v>
      </c>
      <c r="C18" t="s">
        <v>11</v>
      </c>
      <c r="D18">
        <v>7134</v>
      </c>
      <c r="E18">
        <f>9136+2</f>
        <v>9138</v>
      </c>
      <c r="F18">
        <v>169</v>
      </c>
      <c r="G18">
        <v>1735</v>
      </c>
      <c r="H18">
        <v>7464</v>
      </c>
      <c r="I18">
        <v>5650</v>
      </c>
      <c r="J18">
        <v>205</v>
      </c>
      <c r="K18">
        <v>392</v>
      </c>
      <c r="L18">
        <v>0</v>
      </c>
      <c r="M18">
        <v>24752</v>
      </c>
      <c r="N18">
        <v>1.9E-2</v>
      </c>
      <c r="O18">
        <v>9138</v>
      </c>
      <c r="P18">
        <f t="shared" si="1"/>
        <v>9137</v>
      </c>
      <c r="R18">
        <f t="shared" si="2"/>
        <v>-1</v>
      </c>
      <c r="S18">
        <f t="shared" si="3"/>
        <v>-1</v>
      </c>
      <c r="T18">
        <f t="shared" si="4"/>
        <v>-1</v>
      </c>
      <c r="U18">
        <f t="shared" si="5"/>
        <v>9137</v>
      </c>
      <c r="V18" t="e">
        <f>VLOOKUP(C18,'5.4 Ventas x farmacia'!B34:K203,12,FALSE)</f>
        <v>#REF!</v>
      </c>
      <c r="W18">
        <v>9138</v>
      </c>
      <c r="X18" t="e">
        <f t="shared" si="6"/>
        <v>#REF!</v>
      </c>
    </row>
    <row r="19" spans="1:24" x14ac:dyDescent="0.15">
      <c r="A19">
        <f t="shared" si="0"/>
        <v>1</v>
      </c>
      <c r="B19">
        <f>VLOOKUP(IF(AND($D19&gt;100,$D19&lt;7000),$D19-700,$D19-7000),'5.4 Ventas x farmacia'!$A$21:$J$202,10,FALSE)</f>
        <v>9105</v>
      </c>
      <c r="C19" t="s">
        <v>11</v>
      </c>
      <c r="D19">
        <v>771</v>
      </c>
      <c r="E19">
        <v>17</v>
      </c>
      <c r="F19">
        <v>25</v>
      </c>
      <c r="G19">
        <v>754</v>
      </c>
      <c r="H19">
        <v>4328</v>
      </c>
      <c r="I19">
        <v>3602</v>
      </c>
      <c r="J19">
        <v>133</v>
      </c>
      <c r="K19">
        <v>246</v>
      </c>
      <c r="L19">
        <v>0</v>
      </c>
      <c r="M19">
        <v>9106</v>
      </c>
      <c r="N19">
        <v>1.11687</v>
      </c>
      <c r="O19">
        <v>19</v>
      </c>
      <c r="P19">
        <f t="shared" si="1"/>
        <v>18</v>
      </c>
      <c r="R19">
        <f t="shared" si="2"/>
        <v>1</v>
      </c>
      <c r="S19">
        <f t="shared" si="3"/>
        <v>1</v>
      </c>
      <c r="T19">
        <f t="shared" si="4"/>
        <v>1</v>
      </c>
      <c r="U19">
        <f t="shared" si="5"/>
        <v>18</v>
      </c>
      <c r="W19">
        <v>19</v>
      </c>
      <c r="X19">
        <f t="shared" si="6"/>
        <v>19</v>
      </c>
    </row>
    <row r="20" spans="1:24" x14ac:dyDescent="0.15">
      <c r="A20">
        <f t="shared" si="0"/>
        <v>0</v>
      </c>
      <c r="B20">
        <f>VLOOKUP(IF(AND($D20&gt;100,$D20&lt;7000),$D20-700,$D20-7000),'5.4 Ventas x farmacia'!$A$21:$J$202,10,FALSE)</f>
        <v>6360</v>
      </c>
      <c r="C20" t="s">
        <v>11</v>
      </c>
      <c r="D20">
        <v>7133</v>
      </c>
      <c r="E20">
        <v>164</v>
      </c>
      <c r="F20">
        <v>41</v>
      </c>
      <c r="G20">
        <v>481</v>
      </c>
      <c r="H20">
        <v>3199</v>
      </c>
      <c r="I20">
        <v>2235</v>
      </c>
      <c r="J20">
        <v>100</v>
      </c>
      <c r="K20">
        <v>140</v>
      </c>
      <c r="L20">
        <v>0</v>
      </c>
      <c r="M20">
        <v>6360</v>
      </c>
      <c r="N20">
        <v>0.78125999999999995</v>
      </c>
      <c r="O20">
        <v>166</v>
      </c>
      <c r="P20">
        <f t="shared" si="1"/>
        <v>164</v>
      </c>
      <c r="R20">
        <f t="shared" si="2"/>
        <v>0</v>
      </c>
      <c r="S20">
        <f t="shared" si="3"/>
        <v>0</v>
      </c>
      <c r="T20">
        <f t="shared" si="4"/>
        <v>0</v>
      </c>
      <c r="U20">
        <f t="shared" si="5"/>
        <v>164</v>
      </c>
      <c r="W20">
        <v>166</v>
      </c>
      <c r="X20">
        <f t="shared" si="6"/>
        <v>166</v>
      </c>
    </row>
    <row r="21" spans="1:24" x14ac:dyDescent="0.15">
      <c r="A21">
        <f t="shared" si="0"/>
        <v>0</v>
      </c>
      <c r="B21">
        <f>VLOOKUP(IF(AND($D21&gt;100,$D21&lt;7000),$D21-700,$D21-7000),'5.4 Ventas x farmacia'!$A$21:$J$202,10,FALSE)</f>
        <v>1974</v>
      </c>
      <c r="C21" t="s">
        <v>12</v>
      </c>
      <c r="D21">
        <v>763</v>
      </c>
      <c r="E21">
        <v>656</v>
      </c>
      <c r="F21">
        <v>21</v>
      </c>
      <c r="G21">
        <v>19</v>
      </c>
      <c r="H21">
        <v>1187</v>
      </c>
      <c r="I21">
        <v>71</v>
      </c>
      <c r="J21">
        <v>13</v>
      </c>
      <c r="K21">
        <v>7</v>
      </c>
      <c r="L21">
        <v>0</v>
      </c>
      <c r="M21">
        <v>1974</v>
      </c>
      <c r="N21">
        <v>56.093620000000001</v>
      </c>
      <c r="O21">
        <v>657</v>
      </c>
      <c r="P21">
        <f t="shared" si="1"/>
        <v>656</v>
      </c>
      <c r="R21">
        <f t="shared" si="2"/>
        <v>0</v>
      </c>
      <c r="S21">
        <f t="shared" si="3"/>
        <v>0</v>
      </c>
      <c r="T21">
        <f t="shared" si="4"/>
        <v>0</v>
      </c>
      <c r="U21">
        <f t="shared" si="5"/>
        <v>656</v>
      </c>
      <c r="V21" t="e">
        <f>VLOOKUP(C21,'5.4 Ventas x farmacia'!B37:K203,12,FALSE)</f>
        <v>#REF!</v>
      </c>
      <c r="W21">
        <v>657</v>
      </c>
      <c r="X21" t="e">
        <f t="shared" si="6"/>
        <v>#REF!</v>
      </c>
    </row>
    <row r="22" spans="1:24" x14ac:dyDescent="0.15">
      <c r="A22">
        <f t="shared" si="0"/>
        <v>0</v>
      </c>
      <c r="B22">
        <f>VLOOKUP(IF(AND($D22&gt;100,$D22&lt;7000),$D22-700,$D22-7000),'5.4 Ventas x farmacia'!$A$21:$J$202,10,FALSE)</f>
        <v>2776</v>
      </c>
      <c r="C22" t="s">
        <v>12</v>
      </c>
      <c r="D22">
        <v>7117</v>
      </c>
      <c r="E22">
        <v>2590</v>
      </c>
      <c r="F22">
        <v>100</v>
      </c>
      <c r="G22">
        <v>11</v>
      </c>
      <c r="H22">
        <v>54</v>
      </c>
      <c r="I22">
        <v>16</v>
      </c>
      <c r="J22">
        <v>0</v>
      </c>
      <c r="K22">
        <v>5</v>
      </c>
      <c r="L22">
        <v>0</v>
      </c>
      <c r="M22">
        <v>2776</v>
      </c>
      <c r="N22">
        <v>30.587140000000002</v>
      </c>
      <c r="O22">
        <v>2592</v>
      </c>
      <c r="P22">
        <f t="shared" si="1"/>
        <v>2590</v>
      </c>
      <c r="R22">
        <f t="shared" si="2"/>
        <v>0</v>
      </c>
      <c r="S22">
        <f t="shared" si="3"/>
        <v>0</v>
      </c>
      <c r="T22">
        <f t="shared" si="4"/>
        <v>0</v>
      </c>
      <c r="U22">
        <f t="shared" si="5"/>
        <v>2590</v>
      </c>
      <c r="W22">
        <v>2592</v>
      </c>
      <c r="X22">
        <f t="shared" si="6"/>
        <v>2592</v>
      </c>
    </row>
    <row r="23" spans="1:24" x14ac:dyDescent="0.15">
      <c r="A23">
        <f t="shared" si="0"/>
        <v>0</v>
      </c>
      <c r="B23">
        <f>VLOOKUP(IF(AND($D23&gt;100,$D23&lt;7000),$D23-700,$D23-7000),'5.4 Ventas x farmacia'!$A$21:$J$202,10,FALSE)</f>
        <v>8160</v>
      </c>
      <c r="C23" t="s">
        <v>13</v>
      </c>
      <c r="D23">
        <v>758</v>
      </c>
      <c r="E23">
        <v>8136</v>
      </c>
      <c r="F23">
        <v>0</v>
      </c>
      <c r="G23">
        <v>0</v>
      </c>
      <c r="H23">
        <v>24</v>
      </c>
      <c r="I23">
        <v>0</v>
      </c>
      <c r="J23">
        <v>0</v>
      </c>
      <c r="K23">
        <v>0</v>
      </c>
      <c r="L23">
        <v>0</v>
      </c>
      <c r="M23">
        <v>8160</v>
      </c>
      <c r="N23">
        <v>370.84050999999999</v>
      </c>
      <c r="O23">
        <v>8137</v>
      </c>
      <c r="P23">
        <f t="shared" si="1"/>
        <v>8136</v>
      </c>
      <c r="R23">
        <f t="shared" si="2"/>
        <v>0</v>
      </c>
      <c r="S23">
        <f t="shared" si="3"/>
        <v>0</v>
      </c>
      <c r="T23">
        <f t="shared" si="4"/>
        <v>0</v>
      </c>
      <c r="U23">
        <f t="shared" si="5"/>
        <v>8136</v>
      </c>
      <c r="V23" t="e">
        <f>VLOOKUP(C23,'5.4 Ventas x farmacia'!B39:K203,12,FALSE)</f>
        <v>#REF!</v>
      </c>
      <c r="W23">
        <v>8137</v>
      </c>
      <c r="X23" t="e">
        <f t="shared" si="6"/>
        <v>#REF!</v>
      </c>
    </row>
    <row r="24" spans="1:24" x14ac:dyDescent="0.15">
      <c r="A24">
        <f t="shared" si="0"/>
        <v>0</v>
      </c>
      <c r="B24">
        <f>VLOOKUP(IF(AND($D24&gt;100,$D24&lt;7000),$D24-700,$D24-7000),'5.4 Ventas x farmacia'!$A$21:$J$202,10,FALSE)</f>
        <v>3439</v>
      </c>
      <c r="C24" t="s">
        <v>13</v>
      </c>
      <c r="D24">
        <v>798</v>
      </c>
      <c r="E24">
        <v>1591</v>
      </c>
      <c r="F24">
        <v>106</v>
      </c>
      <c r="G24">
        <v>126</v>
      </c>
      <c r="H24">
        <v>837</v>
      </c>
      <c r="I24">
        <v>703</v>
      </c>
      <c r="J24">
        <v>42</v>
      </c>
      <c r="K24">
        <v>34</v>
      </c>
      <c r="L24">
        <v>0</v>
      </c>
      <c r="M24">
        <v>3439</v>
      </c>
      <c r="N24">
        <v>135.10714999999999</v>
      </c>
      <c r="O24">
        <v>1593</v>
      </c>
      <c r="P24">
        <f t="shared" si="1"/>
        <v>1591</v>
      </c>
      <c r="R24">
        <f t="shared" si="2"/>
        <v>0</v>
      </c>
      <c r="S24">
        <f t="shared" si="3"/>
        <v>0</v>
      </c>
      <c r="T24">
        <f t="shared" si="4"/>
        <v>0</v>
      </c>
      <c r="U24">
        <f t="shared" si="5"/>
        <v>1591</v>
      </c>
      <c r="W24">
        <v>1593</v>
      </c>
      <c r="X24">
        <f t="shared" si="6"/>
        <v>1593</v>
      </c>
    </row>
    <row r="25" spans="1:24" x14ac:dyDescent="0.15">
      <c r="A25">
        <f t="shared" si="0"/>
        <v>3</v>
      </c>
      <c r="B25">
        <f>VLOOKUP(IF(AND($D25&gt;100,$D25&lt;7000),$D25-700,$D25-7000),'5.4 Ventas x farmacia'!$A$21:$J$202,10,FALSE)</f>
        <v>3695</v>
      </c>
      <c r="C25" t="s">
        <v>13</v>
      </c>
      <c r="D25">
        <v>7108</v>
      </c>
      <c r="E25">
        <v>1558</v>
      </c>
      <c r="F25">
        <v>115</v>
      </c>
      <c r="G25">
        <v>200</v>
      </c>
      <c r="H25">
        <v>1167</v>
      </c>
      <c r="I25">
        <v>564</v>
      </c>
      <c r="J25">
        <v>21</v>
      </c>
      <c r="K25">
        <v>71</v>
      </c>
      <c r="L25">
        <v>0</v>
      </c>
      <c r="M25">
        <v>3698</v>
      </c>
      <c r="N25">
        <v>2.9283100000000002</v>
      </c>
      <c r="O25">
        <v>1559</v>
      </c>
      <c r="P25">
        <f t="shared" si="1"/>
        <v>1561</v>
      </c>
      <c r="R25">
        <f t="shared" si="2"/>
        <v>3</v>
      </c>
      <c r="S25">
        <f t="shared" si="3"/>
        <v>2</v>
      </c>
      <c r="T25">
        <f t="shared" si="4"/>
        <v>2</v>
      </c>
      <c r="U25">
        <f t="shared" si="5"/>
        <v>1561</v>
      </c>
      <c r="W25">
        <v>1559</v>
      </c>
      <c r="X25">
        <f t="shared" si="6"/>
        <v>1559</v>
      </c>
    </row>
    <row r="26" spans="1:24" x14ac:dyDescent="0.15">
      <c r="A26">
        <f t="shared" si="0"/>
        <v>0</v>
      </c>
      <c r="B26">
        <f>VLOOKUP(IF(AND($D26&gt;100,$D26&lt;7000),$D26-700,$D26-7000),'5.4 Ventas x farmacia'!$A$21:$J$202,10,FALSE)</f>
        <v>9307</v>
      </c>
      <c r="C26" t="s">
        <v>13</v>
      </c>
      <c r="D26">
        <v>7109</v>
      </c>
      <c r="E26">
        <v>6100</v>
      </c>
      <c r="F26">
        <v>284</v>
      </c>
      <c r="G26">
        <v>260</v>
      </c>
      <c r="H26">
        <v>1623</v>
      </c>
      <c r="I26">
        <v>737</v>
      </c>
      <c r="J26">
        <v>117</v>
      </c>
      <c r="K26">
        <v>186</v>
      </c>
      <c r="L26">
        <v>0</v>
      </c>
      <c r="M26">
        <v>9307</v>
      </c>
      <c r="N26">
        <v>504.39037999999999</v>
      </c>
      <c r="O26">
        <v>6103</v>
      </c>
      <c r="P26">
        <f t="shared" si="1"/>
        <v>6100</v>
      </c>
      <c r="R26">
        <f t="shared" si="2"/>
        <v>0</v>
      </c>
      <c r="S26">
        <f t="shared" si="3"/>
        <v>0</v>
      </c>
      <c r="T26">
        <f t="shared" si="4"/>
        <v>0</v>
      </c>
      <c r="U26">
        <f t="shared" si="5"/>
        <v>6100</v>
      </c>
      <c r="W26">
        <v>6103</v>
      </c>
      <c r="X26">
        <f t="shared" si="6"/>
        <v>6103</v>
      </c>
    </row>
    <row r="27" spans="1:24" x14ac:dyDescent="0.15">
      <c r="A27">
        <f t="shared" si="0"/>
        <v>0</v>
      </c>
      <c r="B27">
        <f>VLOOKUP(IF(AND($D27&gt;100,$D27&lt;7000),$D27-700,$D27-7000),'5.4 Ventas x farmacia'!$A$21:$J$202,10,FALSE)</f>
        <v>10475</v>
      </c>
      <c r="C27" t="s">
        <v>13</v>
      </c>
      <c r="D27">
        <v>7111</v>
      </c>
      <c r="E27">
        <v>6972</v>
      </c>
      <c r="F27">
        <v>291</v>
      </c>
      <c r="G27">
        <v>166</v>
      </c>
      <c r="H27">
        <v>1778</v>
      </c>
      <c r="I27">
        <v>1142</v>
      </c>
      <c r="J27">
        <v>37</v>
      </c>
      <c r="K27">
        <v>89</v>
      </c>
      <c r="L27">
        <v>0</v>
      </c>
      <c r="M27">
        <v>10475</v>
      </c>
      <c r="N27">
        <v>822.43622000000005</v>
      </c>
      <c r="O27">
        <v>6975</v>
      </c>
      <c r="P27">
        <f t="shared" si="1"/>
        <v>6972</v>
      </c>
      <c r="R27">
        <f t="shared" si="2"/>
        <v>0</v>
      </c>
      <c r="S27">
        <f t="shared" si="3"/>
        <v>0</v>
      </c>
      <c r="T27">
        <f t="shared" si="4"/>
        <v>0</v>
      </c>
      <c r="U27">
        <f t="shared" si="5"/>
        <v>6972</v>
      </c>
      <c r="W27">
        <v>6975</v>
      </c>
      <c r="X27">
        <f t="shared" si="6"/>
        <v>6975</v>
      </c>
    </row>
    <row r="28" spans="1:24" x14ac:dyDescent="0.15">
      <c r="A28">
        <f t="shared" si="0"/>
        <v>0</v>
      </c>
      <c r="B28">
        <f>VLOOKUP(IF(AND($D28&gt;100,$D28&lt;7000),$D28-700,$D28-7000),'5.4 Ventas x farmacia'!$A$21:$J$202,10,FALSE)</f>
        <v>4875</v>
      </c>
      <c r="C28" t="s">
        <v>13</v>
      </c>
      <c r="D28">
        <v>742</v>
      </c>
      <c r="E28">
        <v>3612</v>
      </c>
      <c r="F28">
        <v>43</v>
      </c>
      <c r="G28">
        <v>43</v>
      </c>
      <c r="H28">
        <v>788</v>
      </c>
      <c r="I28">
        <v>372</v>
      </c>
      <c r="J28">
        <v>1</v>
      </c>
      <c r="K28">
        <v>16</v>
      </c>
      <c r="L28">
        <v>0</v>
      </c>
      <c r="M28">
        <v>4875</v>
      </c>
      <c r="N28">
        <v>358.04235999999997</v>
      </c>
      <c r="O28">
        <v>3615</v>
      </c>
      <c r="P28">
        <f t="shared" si="1"/>
        <v>3612</v>
      </c>
      <c r="R28">
        <f t="shared" si="2"/>
        <v>0</v>
      </c>
      <c r="S28">
        <f t="shared" si="3"/>
        <v>0</v>
      </c>
      <c r="T28">
        <f t="shared" si="4"/>
        <v>0</v>
      </c>
      <c r="U28">
        <f t="shared" si="5"/>
        <v>3612</v>
      </c>
      <c r="W28">
        <v>3615</v>
      </c>
      <c r="X28">
        <f t="shared" si="6"/>
        <v>3615</v>
      </c>
    </row>
    <row r="29" spans="1:24" x14ac:dyDescent="0.15">
      <c r="A29">
        <f t="shared" si="0"/>
        <v>1</v>
      </c>
      <c r="B29">
        <f>VLOOKUP(IF(AND($D29&gt;100,$D29&lt;7000),$D29-700,$D29-7000),'5.4 Ventas x farmacia'!$A$21:$J$202,10,FALSE)</f>
        <v>2793</v>
      </c>
      <c r="C29" t="s">
        <v>13</v>
      </c>
      <c r="D29">
        <v>7113</v>
      </c>
      <c r="E29">
        <v>1784</v>
      </c>
      <c r="F29">
        <v>101</v>
      </c>
      <c r="G29">
        <v>55</v>
      </c>
      <c r="H29">
        <v>507</v>
      </c>
      <c r="I29">
        <v>308</v>
      </c>
      <c r="J29">
        <v>18</v>
      </c>
      <c r="K29">
        <v>20</v>
      </c>
      <c r="L29">
        <v>0</v>
      </c>
      <c r="M29">
        <v>2794</v>
      </c>
      <c r="N29">
        <v>71.516170000000002</v>
      </c>
      <c r="O29">
        <v>1787</v>
      </c>
      <c r="P29">
        <f t="shared" si="1"/>
        <v>1785</v>
      </c>
      <c r="R29">
        <f t="shared" si="2"/>
        <v>1</v>
      </c>
      <c r="S29">
        <f t="shared" si="3"/>
        <v>1</v>
      </c>
      <c r="T29">
        <f t="shared" si="4"/>
        <v>1</v>
      </c>
      <c r="U29">
        <f t="shared" si="5"/>
        <v>1785</v>
      </c>
      <c r="W29">
        <v>1787</v>
      </c>
      <c r="X29">
        <f t="shared" si="6"/>
        <v>1787</v>
      </c>
    </row>
    <row r="30" spans="1:24" x14ac:dyDescent="0.15">
      <c r="A30">
        <f t="shared" si="0"/>
        <v>-1</v>
      </c>
      <c r="B30">
        <f>VLOOKUP(IF(AND($D30&gt;100,$D30&lt;7000),$D30-700,$D30-7000),'5.4 Ventas x farmacia'!$A$21:$J$202,10,FALSE)</f>
        <v>11301</v>
      </c>
      <c r="C30" t="s">
        <v>13</v>
      </c>
      <c r="D30">
        <v>7114</v>
      </c>
      <c r="E30">
        <v>9884</v>
      </c>
      <c r="F30">
        <v>129</v>
      </c>
      <c r="G30">
        <v>62</v>
      </c>
      <c r="H30">
        <v>682</v>
      </c>
      <c r="I30">
        <v>484</v>
      </c>
      <c r="J30">
        <v>26</v>
      </c>
      <c r="K30">
        <v>34</v>
      </c>
      <c r="L30">
        <v>0</v>
      </c>
      <c r="M30">
        <v>11300</v>
      </c>
      <c r="N30">
        <v>839.00391999999999</v>
      </c>
      <c r="O30">
        <v>9888</v>
      </c>
      <c r="P30">
        <f t="shared" si="1"/>
        <v>9883</v>
      </c>
      <c r="R30">
        <f t="shared" si="2"/>
        <v>-1</v>
      </c>
      <c r="S30">
        <f t="shared" si="3"/>
        <v>-1</v>
      </c>
      <c r="T30">
        <f t="shared" si="4"/>
        <v>-1</v>
      </c>
      <c r="U30">
        <f t="shared" si="5"/>
        <v>9883</v>
      </c>
      <c r="W30">
        <v>9931</v>
      </c>
      <c r="X30">
        <f t="shared" si="6"/>
        <v>9931</v>
      </c>
    </row>
    <row r="31" spans="1:24" x14ac:dyDescent="0.15">
      <c r="A31">
        <f t="shared" si="0"/>
        <v>-3</v>
      </c>
      <c r="B31">
        <f>VLOOKUP(IF(AND($D31&gt;100,$D31&lt;7000),$D31-700,$D31-7000),'5.4 Ventas x farmacia'!$A$21:$J$202,10,FALSE)</f>
        <v>5141</v>
      </c>
      <c r="C31" t="s">
        <v>13</v>
      </c>
      <c r="D31">
        <v>7132</v>
      </c>
      <c r="E31">
        <f>3605+3</f>
        <v>3608</v>
      </c>
      <c r="F31">
        <v>283</v>
      </c>
      <c r="G31">
        <v>79</v>
      </c>
      <c r="H31">
        <v>727</v>
      </c>
      <c r="I31">
        <v>404</v>
      </c>
      <c r="J31">
        <v>5</v>
      </c>
      <c r="K31">
        <v>35</v>
      </c>
      <c r="L31">
        <v>0</v>
      </c>
      <c r="M31">
        <v>5138</v>
      </c>
      <c r="N31">
        <v>145.52455</v>
      </c>
      <c r="O31">
        <v>3608</v>
      </c>
      <c r="P31">
        <f t="shared" si="1"/>
        <v>3605</v>
      </c>
      <c r="R31">
        <f t="shared" si="2"/>
        <v>-3</v>
      </c>
      <c r="S31">
        <f t="shared" si="3"/>
        <v>-3</v>
      </c>
      <c r="T31">
        <f t="shared" si="4"/>
        <v>-3</v>
      </c>
      <c r="U31">
        <f t="shared" si="5"/>
        <v>3605</v>
      </c>
      <c r="W31">
        <v>3608</v>
      </c>
      <c r="X31">
        <f t="shared" si="6"/>
        <v>3608</v>
      </c>
    </row>
    <row r="32" spans="1:24" x14ac:dyDescent="0.15">
      <c r="A32">
        <f t="shared" si="0"/>
        <v>1</v>
      </c>
      <c r="B32">
        <f>VLOOKUP(IF(AND($D32&gt;100,$D32&lt;7000),$D32-700,$D32-7000),'5.4 Ventas x farmacia'!$A$21:$J$202,10,FALSE)</f>
        <v>7281</v>
      </c>
      <c r="C32" t="s">
        <v>13</v>
      </c>
      <c r="D32">
        <v>7110</v>
      </c>
      <c r="E32">
        <v>4567</v>
      </c>
      <c r="F32">
        <v>163</v>
      </c>
      <c r="G32">
        <v>269</v>
      </c>
      <c r="H32">
        <v>1282</v>
      </c>
      <c r="I32">
        <v>844</v>
      </c>
      <c r="J32">
        <v>37</v>
      </c>
      <c r="K32">
        <v>119</v>
      </c>
      <c r="L32">
        <v>0</v>
      </c>
      <c r="M32">
        <v>7282</v>
      </c>
      <c r="N32">
        <v>384.84796999999998</v>
      </c>
      <c r="O32">
        <v>4569</v>
      </c>
      <c r="P32">
        <f t="shared" si="1"/>
        <v>4568</v>
      </c>
      <c r="R32">
        <f t="shared" si="2"/>
        <v>1</v>
      </c>
      <c r="S32">
        <f t="shared" si="3"/>
        <v>1</v>
      </c>
      <c r="T32">
        <f t="shared" si="4"/>
        <v>1</v>
      </c>
      <c r="U32">
        <f t="shared" si="5"/>
        <v>4568</v>
      </c>
      <c r="W32">
        <v>4569</v>
      </c>
      <c r="X32">
        <f t="shared" si="6"/>
        <v>4569</v>
      </c>
    </row>
    <row r="33" spans="1:24" x14ac:dyDescent="0.15">
      <c r="A33">
        <f t="shared" si="0"/>
        <v>1</v>
      </c>
      <c r="B33">
        <f>VLOOKUP(IF(AND($D33&gt;100,$D33&lt;7000),$D33-700,$D33-7000),'5.4 Ventas x farmacia'!$A$21:$J$202,10,FALSE)</f>
        <v>2858</v>
      </c>
      <c r="C33" t="s">
        <v>14</v>
      </c>
      <c r="D33">
        <v>7119</v>
      </c>
      <c r="E33">
        <f>1835-2</f>
        <v>1833</v>
      </c>
      <c r="F33">
        <v>76</v>
      </c>
      <c r="G33">
        <v>39</v>
      </c>
      <c r="H33">
        <v>604</v>
      </c>
      <c r="I33">
        <v>273</v>
      </c>
      <c r="J33">
        <v>0</v>
      </c>
      <c r="K33">
        <v>33</v>
      </c>
      <c r="L33">
        <v>0</v>
      </c>
      <c r="M33">
        <v>2859</v>
      </c>
      <c r="N33">
        <v>51.759819999999998</v>
      </c>
      <c r="O33">
        <v>1836</v>
      </c>
      <c r="P33">
        <f t="shared" si="1"/>
        <v>1834</v>
      </c>
      <c r="R33">
        <f t="shared" si="2"/>
        <v>1</v>
      </c>
      <c r="S33">
        <f t="shared" si="3"/>
        <v>1</v>
      </c>
      <c r="T33">
        <f t="shared" si="4"/>
        <v>1</v>
      </c>
      <c r="U33">
        <f t="shared" si="5"/>
        <v>1834</v>
      </c>
      <c r="V33" t="e">
        <f>VLOOKUP(C33,'5.4 Ventas x farmacia'!B49:K212,12,FALSE)</f>
        <v>#REF!</v>
      </c>
      <c r="W33">
        <v>1836</v>
      </c>
      <c r="X33" t="e">
        <f t="shared" si="6"/>
        <v>#REF!</v>
      </c>
    </row>
    <row r="34" spans="1:24" x14ac:dyDescent="0.15">
      <c r="A34">
        <f t="shared" si="0"/>
        <v>-1</v>
      </c>
      <c r="B34">
        <f>VLOOKUP(IF(AND($D34&gt;100,$D34&lt;7000),$D34-700,$D34-7000),'5.4 Ventas x farmacia'!$A$21:$J$202,10,FALSE)</f>
        <v>2294</v>
      </c>
      <c r="C34" t="s">
        <v>14</v>
      </c>
      <c r="D34">
        <v>768</v>
      </c>
      <c r="E34">
        <v>1595</v>
      </c>
      <c r="F34">
        <v>62</v>
      </c>
      <c r="G34">
        <v>11</v>
      </c>
      <c r="H34">
        <v>315</v>
      </c>
      <c r="I34">
        <v>296</v>
      </c>
      <c r="J34">
        <v>6</v>
      </c>
      <c r="K34">
        <v>9</v>
      </c>
      <c r="L34">
        <v>0</v>
      </c>
      <c r="M34">
        <v>2293</v>
      </c>
      <c r="N34">
        <v>43.595700000000001</v>
      </c>
      <c r="O34">
        <v>1600</v>
      </c>
      <c r="P34">
        <f t="shared" si="1"/>
        <v>1594</v>
      </c>
      <c r="R34">
        <f t="shared" si="2"/>
        <v>-1</v>
      </c>
      <c r="S34">
        <f t="shared" si="3"/>
        <v>-1</v>
      </c>
      <c r="T34">
        <f t="shared" si="4"/>
        <v>-1</v>
      </c>
      <c r="U34">
        <f t="shared" si="5"/>
        <v>1594</v>
      </c>
      <c r="W34">
        <v>1600</v>
      </c>
      <c r="X34">
        <f t="shared" si="6"/>
        <v>1600</v>
      </c>
    </row>
    <row r="35" spans="1:24" x14ac:dyDescent="0.15">
      <c r="A35">
        <f t="shared" si="0"/>
        <v>0</v>
      </c>
      <c r="B35">
        <f>VLOOKUP(IF(AND($D35&gt;100,$D35&lt;7000),$D35-700,$D35-7000),'5.4 Ventas x farmacia'!$A$21:$J$202,10,FALSE)</f>
        <v>4850</v>
      </c>
      <c r="C35" t="s">
        <v>15</v>
      </c>
      <c r="D35">
        <v>735</v>
      </c>
      <c r="E35">
        <f>1893-1</f>
        <v>1892</v>
      </c>
      <c r="F35">
        <v>204</v>
      </c>
      <c r="G35">
        <v>278</v>
      </c>
      <c r="H35">
        <v>1362</v>
      </c>
      <c r="I35">
        <v>876</v>
      </c>
      <c r="J35">
        <v>46</v>
      </c>
      <c r="K35">
        <v>192</v>
      </c>
      <c r="L35">
        <v>0</v>
      </c>
      <c r="M35">
        <v>4850</v>
      </c>
      <c r="N35">
        <v>79.843630000000005</v>
      </c>
      <c r="O35">
        <v>1896</v>
      </c>
      <c r="P35">
        <f t="shared" si="1"/>
        <v>1892</v>
      </c>
      <c r="R35">
        <f t="shared" si="2"/>
        <v>0</v>
      </c>
      <c r="S35">
        <f t="shared" si="3"/>
        <v>0</v>
      </c>
      <c r="T35">
        <f t="shared" si="4"/>
        <v>0</v>
      </c>
      <c r="U35">
        <f t="shared" si="5"/>
        <v>1892</v>
      </c>
      <c r="V35" t="e">
        <f>VLOOKUP(C35,'5.4 Ventas x farmacia'!B51:K214,12,FALSE)</f>
        <v>#REF!</v>
      </c>
      <c r="W35">
        <v>1896</v>
      </c>
      <c r="X35" t="e">
        <f t="shared" si="6"/>
        <v>#REF!</v>
      </c>
    </row>
    <row r="36" spans="1:24" x14ac:dyDescent="0.15">
      <c r="A36">
        <f t="shared" si="0"/>
        <v>-1</v>
      </c>
      <c r="B36">
        <f>VLOOKUP(IF(AND($D36&gt;100,$D36&lt;7000),$D36-700,$D36-7000),'5.4 Ventas x farmacia'!$A$21:$J$202,10,FALSE)</f>
        <v>2754</v>
      </c>
      <c r="C36" t="s">
        <v>16</v>
      </c>
      <c r="D36">
        <v>756</v>
      </c>
      <c r="E36">
        <v>1685</v>
      </c>
      <c r="F36">
        <v>62</v>
      </c>
      <c r="G36">
        <v>226</v>
      </c>
      <c r="H36">
        <v>265</v>
      </c>
      <c r="I36">
        <v>460</v>
      </c>
      <c r="J36">
        <v>15</v>
      </c>
      <c r="K36">
        <v>41</v>
      </c>
      <c r="L36">
        <v>0</v>
      </c>
      <c r="M36">
        <v>2753</v>
      </c>
      <c r="N36">
        <v>6.5707000000000004</v>
      </c>
      <c r="O36">
        <v>1687</v>
      </c>
      <c r="P36">
        <f t="shared" si="1"/>
        <v>1684</v>
      </c>
      <c r="R36">
        <f t="shared" si="2"/>
        <v>-1</v>
      </c>
      <c r="S36">
        <f t="shared" si="3"/>
        <v>-1</v>
      </c>
      <c r="T36">
        <f t="shared" si="4"/>
        <v>-1</v>
      </c>
      <c r="U36">
        <f t="shared" si="5"/>
        <v>1684</v>
      </c>
      <c r="V36" t="e">
        <f>VLOOKUP(C36,'5.4 Ventas x farmacia'!B52:K215,12,FALSE)</f>
        <v>#REF!</v>
      </c>
      <c r="W36">
        <v>1687</v>
      </c>
      <c r="X36" t="e">
        <f t="shared" si="6"/>
        <v>#REF!</v>
      </c>
    </row>
    <row r="37" spans="1:24" x14ac:dyDescent="0.15">
      <c r="A37">
        <f t="shared" si="0"/>
        <v>1</v>
      </c>
      <c r="B37">
        <f>VLOOKUP(IF(AND($D37&gt;100,$D37&lt;7000),$D37-700,$D37-7000),'5.4 Ventas x farmacia'!$A$21:$J$202,10,FALSE)</f>
        <v>3654</v>
      </c>
      <c r="C37" t="s">
        <v>16</v>
      </c>
      <c r="D37">
        <v>7121</v>
      </c>
      <c r="E37">
        <v>2196</v>
      </c>
      <c r="F37">
        <v>103</v>
      </c>
      <c r="G37">
        <v>109</v>
      </c>
      <c r="H37">
        <v>522</v>
      </c>
      <c r="I37">
        <v>626</v>
      </c>
      <c r="J37">
        <v>24</v>
      </c>
      <c r="K37">
        <v>74</v>
      </c>
      <c r="L37">
        <v>0</v>
      </c>
      <c r="M37">
        <v>3655</v>
      </c>
      <c r="N37">
        <v>147.83347000000001</v>
      </c>
      <c r="O37">
        <v>2199</v>
      </c>
      <c r="P37">
        <f t="shared" si="1"/>
        <v>2197</v>
      </c>
      <c r="R37">
        <f t="shared" si="2"/>
        <v>1</v>
      </c>
      <c r="S37">
        <f t="shared" si="3"/>
        <v>1</v>
      </c>
      <c r="T37">
        <f t="shared" si="4"/>
        <v>1</v>
      </c>
      <c r="U37">
        <f t="shared" si="5"/>
        <v>2197</v>
      </c>
      <c r="W37">
        <v>2199</v>
      </c>
      <c r="X37">
        <f t="shared" si="6"/>
        <v>2199</v>
      </c>
    </row>
    <row r="38" spans="1:24" x14ac:dyDescent="0.15">
      <c r="A38">
        <f t="shared" si="0"/>
        <v>0</v>
      </c>
      <c r="B38">
        <f>VLOOKUP(IF(AND($D38&gt;100,$D38&lt;7000),$D38-700,$D38-7000),'5.4 Ventas x farmacia'!$A$21:$J$202,10,FALSE)</f>
        <v>2637</v>
      </c>
      <c r="C38" t="s">
        <v>16</v>
      </c>
      <c r="D38">
        <v>787</v>
      </c>
      <c r="E38">
        <v>1606</v>
      </c>
      <c r="F38">
        <v>47</v>
      </c>
      <c r="G38">
        <v>132</v>
      </c>
      <c r="H38">
        <v>363</v>
      </c>
      <c r="I38">
        <v>375</v>
      </c>
      <c r="J38">
        <v>87</v>
      </c>
      <c r="K38">
        <v>27</v>
      </c>
      <c r="L38">
        <v>0</v>
      </c>
      <c r="M38">
        <v>2637</v>
      </c>
      <c r="N38">
        <v>4.0996499999999996</v>
      </c>
      <c r="O38">
        <v>1608</v>
      </c>
      <c r="P38">
        <f t="shared" si="1"/>
        <v>1606</v>
      </c>
      <c r="R38">
        <f t="shared" si="2"/>
        <v>0</v>
      </c>
      <c r="S38">
        <f t="shared" si="3"/>
        <v>0</v>
      </c>
      <c r="T38">
        <f t="shared" si="4"/>
        <v>0</v>
      </c>
      <c r="U38">
        <f t="shared" si="5"/>
        <v>1606</v>
      </c>
      <c r="W38">
        <v>1608</v>
      </c>
      <c r="X38">
        <f t="shared" si="6"/>
        <v>1608</v>
      </c>
    </row>
    <row r="39" spans="1:24" x14ac:dyDescent="0.15">
      <c r="A39">
        <f t="shared" si="0"/>
        <v>0</v>
      </c>
      <c r="B39">
        <f>VLOOKUP(IF(AND($D39&gt;100,$D39&lt;7000),$D39-700,$D39-7000),'5.4 Ventas x farmacia'!$A$21:$J$202,10,FALSE)</f>
        <v>4096</v>
      </c>
      <c r="C39" t="s">
        <v>16</v>
      </c>
      <c r="D39">
        <v>777</v>
      </c>
      <c r="E39">
        <v>170</v>
      </c>
      <c r="F39">
        <v>45</v>
      </c>
      <c r="G39">
        <v>532</v>
      </c>
      <c r="H39">
        <v>1851</v>
      </c>
      <c r="I39">
        <v>1365</v>
      </c>
      <c r="J39">
        <v>58</v>
      </c>
      <c r="K39">
        <v>75</v>
      </c>
      <c r="L39">
        <v>0</v>
      </c>
      <c r="M39">
        <v>4096</v>
      </c>
      <c r="N39">
        <v>0</v>
      </c>
      <c r="O39">
        <v>173</v>
      </c>
      <c r="P39">
        <f t="shared" si="1"/>
        <v>170</v>
      </c>
      <c r="R39">
        <f t="shared" si="2"/>
        <v>0</v>
      </c>
      <c r="S39">
        <f t="shared" si="3"/>
        <v>0</v>
      </c>
      <c r="T39">
        <f t="shared" si="4"/>
        <v>0</v>
      </c>
      <c r="U39">
        <f t="shared" si="5"/>
        <v>170</v>
      </c>
      <c r="W39">
        <v>173</v>
      </c>
      <c r="X39">
        <f t="shared" si="6"/>
        <v>173</v>
      </c>
    </row>
    <row r="40" spans="1:24" x14ac:dyDescent="0.15">
      <c r="A40">
        <f t="shared" si="0"/>
        <v>0</v>
      </c>
      <c r="B40">
        <f>VLOOKUP(IF(AND($D40&gt;100,$D40&lt;7000),$D40-700,$D40-7000),'5.4 Ventas x farmacia'!$A$21:$J$202,10,FALSE)</f>
        <v>5706</v>
      </c>
      <c r="C40" t="s">
        <v>16</v>
      </c>
      <c r="D40">
        <v>774</v>
      </c>
      <c r="E40">
        <v>477</v>
      </c>
      <c r="F40">
        <v>71</v>
      </c>
      <c r="G40">
        <v>789</v>
      </c>
      <c r="H40">
        <v>2050</v>
      </c>
      <c r="I40">
        <v>2198</v>
      </c>
      <c r="J40">
        <v>34</v>
      </c>
      <c r="K40">
        <v>87</v>
      </c>
      <c r="L40">
        <v>0</v>
      </c>
      <c r="M40">
        <v>5706</v>
      </c>
      <c r="N40">
        <v>0</v>
      </c>
      <c r="O40">
        <v>480</v>
      </c>
      <c r="P40">
        <f t="shared" si="1"/>
        <v>477</v>
      </c>
      <c r="R40">
        <f t="shared" si="2"/>
        <v>0</v>
      </c>
      <c r="S40">
        <f t="shared" si="3"/>
        <v>0</v>
      </c>
      <c r="T40">
        <f t="shared" si="4"/>
        <v>0</v>
      </c>
      <c r="U40">
        <f t="shared" si="5"/>
        <v>477</v>
      </c>
      <c r="W40">
        <v>480</v>
      </c>
      <c r="X40">
        <f t="shared" si="6"/>
        <v>480</v>
      </c>
    </row>
    <row r="41" spans="1:24" x14ac:dyDescent="0.15">
      <c r="A41">
        <f t="shared" si="0"/>
        <v>1</v>
      </c>
      <c r="B41">
        <f>VLOOKUP(IF(AND($D41&gt;100,$D41&lt;7000),$D41-700,$D41-7000),'5.4 Ventas x farmacia'!$A$21:$J$202,10,FALSE)</f>
        <v>5476</v>
      </c>
      <c r="C41" t="s">
        <v>16</v>
      </c>
      <c r="D41">
        <v>759</v>
      </c>
      <c r="E41">
        <v>568</v>
      </c>
      <c r="F41">
        <v>49</v>
      </c>
      <c r="G41">
        <v>429</v>
      </c>
      <c r="H41">
        <v>2367</v>
      </c>
      <c r="I41">
        <v>1667</v>
      </c>
      <c r="J41">
        <v>284</v>
      </c>
      <c r="K41">
        <v>112</v>
      </c>
      <c r="L41">
        <v>0</v>
      </c>
      <c r="M41">
        <v>5477</v>
      </c>
      <c r="N41">
        <v>0</v>
      </c>
      <c r="O41">
        <v>569</v>
      </c>
      <c r="P41">
        <f t="shared" si="1"/>
        <v>569</v>
      </c>
      <c r="R41">
        <f t="shared" si="2"/>
        <v>1</v>
      </c>
      <c r="S41">
        <f t="shared" si="3"/>
        <v>1</v>
      </c>
      <c r="T41">
        <f t="shared" si="4"/>
        <v>1</v>
      </c>
      <c r="U41">
        <f t="shared" si="5"/>
        <v>569</v>
      </c>
      <c r="W41">
        <v>569</v>
      </c>
      <c r="X41">
        <f t="shared" si="6"/>
        <v>569</v>
      </c>
    </row>
    <row r="42" spans="1:24" x14ac:dyDescent="0.15">
      <c r="A42">
        <f t="shared" si="0"/>
        <v>-1</v>
      </c>
      <c r="B42">
        <f>VLOOKUP(IF(AND($D42&gt;100,$D42&lt;7000),$D42-700,$D42-7000),'5.4 Ventas x farmacia'!$A$21:$J$202,10,FALSE)</f>
        <v>7814</v>
      </c>
      <c r="C42" t="s">
        <v>16</v>
      </c>
      <c r="D42">
        <v>757</v>
      </c>
      <c r="E42">
        <v>92</v>
      </c>
      <c r="F42">
        <v>56</v>
      </c>
      <c r="G42">
        <v>625</v>
      </c>
      <c r="H42">
        <v>3526</v>
      </c>
      <c r="I42">
        <v>3037</v>
      </c>
      <c r="J42">
        <v>99</v>
      </c>
      <c r="K42">
        <v>379</v>
      </c>
      <c r="L42">
        <v>0</v>
      </c>
      <c r="M42">
        <v>7813</v>
      </c>
      <c r="N42">
        <v>0</v>
      </c>
      <c r="O42">
        <v>94</v>
      </c>
      <c r="P42">
        <f t="shared" si="1"/>
        <v>91</v>
      </c>
      <c r="R42">
        <f t="shared" si="2"/>
        <v>-1</v>
      </c>
      <c r="S42">
        <f t="shared" si="3"/>
        <v>-1</v>
      </c>
      <c r="T42">
        <f t="shared" si="4"/>
        <v>-1</v>
      </c>
      <c r="U42">
        <f t="shared" si="5"/>
        <v>91</v>
      </c>
      <c r="W42">
        <v>94</v>
      </c>
      <c r="X42">
        <f t="shared" si="6"/>
        <v>94</v>
      </c>
    </row>
    <row r="43" spans="1:24" x14ac:dyDescent="0.15">
      <c r="A43">
        <f t="shared" si="0"/>
        <v>-1</v>
      </c>
      <c r="B43">
        <f>VLOOKUP(IF(AND($D43&gt;100,$D43&lt;7000),$D43-700,$D43-7000),'5.4 Ventas x farmacia'!$A$21:$J$202,10,FALSE)</f>
        <v>7694</v>
      </c>
      <c r="C43" t="s">
        <v>16</v>
      </c>
      <c r="D43">
        <v>751</v>
      </c>
      <c r="E43">
        <v>1860</v>
      </c>
      <c r="F43">
        <v>97</v>
      </c>
      <c r="G43">
        <v>998</v>
      </c>
      <c r="H43">
        <v>2190</v>
      </c>
      <c r="I43">
        <v>2326</v>
      </c>
      <c r="J43">
        <v>99</v>
      </c>
      <c r="K43">
        <v>124</v>
      </c>
      <c r="L43">
        <v>0</v>
      </c>
      <c r="M43">
        <v>7693</v>
      </c>
      <c r="N43">
        <v>10.948840000000001</v>
      </c>
      <c r="O43">
        <v>1864</v>
      </c>
      <c r="P43">
        <f t="shared" si="1"/>
        <v>1859</v>
      </c>
      <c r="R43">
        <f t="shared" si="2"/>
        <v>-1</v>
      </c>
      <c r="S43">
        <f t="shared" si="3"/>
        <v>-1</v>
      </c>
      <c r="T43">
        <f t="shared" si="4"/>
        <v>-1</v>
      </c>
      <c r="U43">
        <f t="shared" si="5"/>
        <v>1859</v>
      </c>
      <c r="W43">
        <v>1864</v>
      </c>
      <c r="X43">
        <f t="shared" si="6"/>
        <v>1864</v>
      </c>
    </row>
    <row r="44" spans="1:24" x14ac:dyDescent="0.15">
      <c r="A44">
        <f t="shared" si="0"/>
        <v>-1</v>
      </c>
      <c r="B44">
        <f>VLOOKUP(IF(AND($D44&gt;100,$D44&lt;7000),$D44-700,$D44-7000),'5.4 Ventas x farmacia'!$A$21:$J$202,10,FALSE)</f>
        <v>8667</v>
      </c>
      <c r="C44" t="s">
        <v>16</v>
      </c>
      <c r="D44">
        <v>745</v>
      </c>
      <c r="E44">
        <v>881</v>
      </c>
      <c r="F44">
        <v>144</v>
      </c>
      <c r="G44">
        <v>983</v>
      </c>
      <c r="H44">
        <v>3350</v>
      </c>
      <c r="I44">
        <v>3026</v>
      </c>
      <c r="J44">
        <v>99</v>
      </c>
      <c r="K44">
        <v>184</v>
      </c>
      <c r="L44">
        <v>0</v>
      </c>
      <c r="M44">
        <v>8666</v>
      </c>
      <c r="N44">
        <v>19.61591</v>
      </c>
      <c r="O44">
        <v>884</v>
      </c>
      <c r="P44">
        <f t="shared" si="1"/>
        <v>880</v>
      </c>
      <c r="R44">
        <f t="shared" si="2"/>
        <v>-1</v>
      </c>
      <c r="S44">
        <f t="shared" si="3"/>
        <v>-1</v>
      </c>
      <c r="T44">
        <f t="shared" si="4"/>
        <v>-1</v>
      </c>
      <c r="U44">
        <f t="shared" si="5"/>
        <v>880</v>
      </c>
      <c r="W44">
        <v>884</v>
      </c>
      <c r="X44">
        <f t="shared" si="6"/>
        <v>884</v>
      </c>
    </row>
    <row r="45" spans="1:24" x14ac:dyDescent="0.15">
      <c r="A45">
        <f t="shared" si="0"/>
        <v>0</v>
      </c>
      <c r="B45">
        <f>VLOOKUP(IF(AND($D45&gt;100,$D45&lt;7000),$D45-700,$D45-7000),'5.4 Ventas x farmacia'!$A$21:$J$202,10,FALSE)</f>
        <v>10229</v>
      </c>
      <c r="C45" t="s">
        <v>16</v>
      </c>
      <c r="D45">
        <v>747</v>
      </c>
      <c r="E45">
        <v>866</v>
      </c>
      <c r="F45">
        <v>42</v>
      </c>
      <c r="G45">
        <v>577</v>
      </c>
      <c r="H45">
        <v>5044</v>
      </c>
      <c r="I45">
        <v>2884</v>
      </c>
      <c r="J45">
        <v>463</v>
      </c>
      <c r="K45">
        <v>353</v>
      </c>
      <c r="L45">
        <v>0</v>
      </c>
      <c r="M45">
        <v>10229</v>
      </c>
      <c r="N45">
        <v>34.17163</v>
      </c>
      <c r="O45">
        <v>869</v>
      </c>
      <c r="P45">
        <f t="shared" si="1"/>
        <v>866</v>
      </c>
      <c r="R45">
        <f t="shared" si="2"/>
        <v>0</v>
      </c>
      <c r="S45">
        <f t="shared" si="3"/>
        <v>0</v>
      </c>
      <c r="T45">
        <f t="shared" si="4"/>
        <v>0</v>
      </c>
      <c r="U45">
        <f t="shared" si="5"/>
        <v>866</v>
      </c>
      <c r="W45">
        <v>869</v>
      </c>
      <c r="X45">
        <f t="shared" si="6"/>
        <v>869</v>
      </c>
    </row>
    <row r="46" spans="1:24" x14ac:dyDescent="0.15">
      <c r="A46">
        <f t="shared" si="0"/>
        <v>0</v>
      </c>
      <c r="B46">
        <f>VLOOKUP(IF(AND($D46&gt;100,$D46&lt;7000),$D46-700,$D46-7000),'5.4 Ventas x farmacia'!$A$21:$J$202,10,FALSE)</f>
        <v>7708</v>
      </c>
      <c r="C46" t="s">
        <v>16</v>
      </c>
      <c r="D46">
        <v>752</v>
      </c>
      <c r="E46">
        <v>4984</v>
      </c>
      <c r="F46">
        <v>199</v>
      </c>
      <c r="G46">
        <v>475</v>
      </c>
      <c r="H46">
        <v>1002</v>
      </c>
      <c r="I46">
        <v>925</v>
      </c>
      <c r="J46">
        <v>43</v>
      </c>
      <c r="K46">
        <v>80</v>
      </c>
      <c r="L46">
        <v>0</v>
      </c>
      <c r="M46">
        <v>7708</v>
      </c>
      <c r="N46">
        <v>8.7107100000000006</v>
      </c>
      <c r="O46">
        <v>4986</v>
      </c>
      <c r="P46">
        <f t="shared" si="1"/>
        <v>4984</v>
      </c>
      <c r="R46">
        <f t="shared" si="2"/>
        <v>0</v>
      </c>
      <c r="S46">
        <f t="shared" si="3"/>
        <v>0</v>
      </c>
      <c r="T46">
        <f t="shared" si="4"/>
        <v>0</v>
      </c>
      <c r="U46">
        <f t="shared" si="5"/>
        <v>4984</v>
      </c>
      <c r="W46">
        <v>4986</v>
      </c>
      <c r="X46">
        <f t="shared" si="6"/>
        <v>4986</v>
      </c>
    </row>
    <row r="47" spans="1:24" x14ac:dyDescent="0.15">
      <c r="A47">
        <f t="shared" si="0"/>
        <v>3</v>
      </c>
      <c r="B47">
        <f>VLOOKUP(IF(AND($D47&gt;100,$D47&lt;7000),$D47-700,$D47-7000),'5.4 Ventas x farmacia'!$A$21:$J$202,10,FALSE)</f>
        <v>3705</v>
      </c>
      <c r="C47" t="s">
        <v>16</v>
      </c>
      <c r="D47">
        <v>733</v>
      </c>
      <c r="E47">
        <f>2766-3</f>
        <v>2763</v>
      </c>
      <c r="F47">
        <v>79</v>
      </c>
      <c r="G47">
        <v>153</v>
      </c>
      <c r="H47">
        <v>319</v>
      </c>
      <c r="I47">
        <v>334</v>
      </c>
      <c r="J47">
        <v>7</v>
      </c>
      <c r="K47">
        <v>50</v>
      </c>
      <c r="L47">
        <v>0</v>
      </c>
      <c r="M47">
        <v>3708</v>
      </c>
      <c r="N47">
        <v>2.00685</v>
      </c>
      <c r="O47">
        <v>2768</v>
      </c>
      <c r="P47">
        <f t="shared" si="1"/>
        <v>2766</v>
      </c>
      <c r="R47">
        <f t="shared" si="2"/>
        <v>3</v>
      </c>
      <c r="S47">
        <f t="shared" si="3"/>
        <v>3</v>
      </c>
      <c r="T47">
        <f t="shared" si="4"/>
        <v>3</v>
      </c>
      <c r="U47">
        <f t="shared" si="5"/>
        <v>2766</v>
      </c>
      <c r="W47">
        <v>2768</v>
      </c>
      <c r="X47">
        <f t="shared" si="6"/>
        <v>2768</v>
      </c>
    </row>
    <row r="48" spans="1:24" x14ac:dyDescent="0.15">
      <c r="A48">
        <f t="shared" si="0"/>
        <v>0</v>
      </c>
      <c r="B48">
        <f>VLOOKUP(IF(AND($D48&gt;100,$D48&lt;7000),$D48-700,$D48-7000),'5.4 Ventas x farmacia'!$A$21:$J$202,10,FALSE)</f>
        <v>4274</v>
      </c>
      <c r="C48" t="s">
        <v>17</v>
      </c>
      <c r="D48">
        <v>7105</v>
      </c>
      <c r="E48">
        <v>3009</v>
      </c>
      <c r="F48">
        <v>184</v>
      </c>
      <c r="G48">
        <v>146</v>
      </c>
      <c r="H48">
        <v>604</v>
      </c>
      <c r="I48">
        <v>240</v>
      </c>
      <c r="J48">
        <v>7</v>
      </c>
      <c r="K48">
        <v>84</v>
      </c>
      <c r="L48">
        <v>0</v>
      </c>
      <c r="M48">
        <v>4274</v>
      </c>
      <c r="N48">
        <v>125.65103000000001</v>
      </c>
      <c r="O48">
        <v>3011</v>
      </c>
      <c r="P48">
        <f t="shared" si="1"/>
        <v>3009</v>
      </c>
      <c r="R48">
        <f t="shared" si="2"/>
        <v>0</v>
      </c>
      <c r="S48">
        <f t="shared" si="3"/>
        <v>0</v>
      </c>
      <c r="T48">
        <f t="shared" si="4"/>
        <v>0</v>
      </c>
      <c r="U48">
        <f t="shared" si="5"/>
        <v>3009</v>
      </c>
      <c r="V48" t="e">
        <f>VLOOKUP(C48,'5.4 Ventas x farmacia'!B64:K227,12,FALSE)</f>
        <v>#REF!</v>
      </c>
      <c r="W48">
        <v>3011</v>
      </c>
      <c r="X48" t="e">
        <f t="shared" si="6"/>
        <v>#REF!</v>
      </c>
    </row>
    <row r="49" spans="1:24" x14ac:dyDescent="0.15">
      <c r="A49">
        <f t="shared" si="0"/>
        <v>2</v>
      </c>
      <c r="B49">
        <f>VLOOKUP(IF(AND($D49&gt;100,$D49&lt;7000),$D49-700,$D49-7000),'5.4 Ventas x farmacia'!$A$21:$J$202,10,FALSE)</f>
        <v>27291</v>
      </c>
      <c r="C49" t="s">
        <v>18</v>
      </c>
      <c r="D49">
        <v>750</v>
      </c>
      <c r="E49">
        <f>10365-1</f>
        <v>10364</v>
      </c>
      <c r="F49">
        <v>420</v>
      </c>
      <c r="G49">
        <v>1894</v>
      </c>
      <c r="H49">
        <v>7782</v>
      </c>
      <c r="I49">
        <v>6149</v>
      </c>
      <c r="J49">
        <v>326</v>
      </c>
      <c r="K49">
        <v>356</v>
      </c>
      <c r="L49">
        <v>0</v>
      </c>
      <c r="M49">
        <v>27293</v>
      </c>
      <c r="N49">
        <v>6.8019999999999997E-2</v>
      </c>
      <c r="O49">
        <v>10368</v>
      </c>
      <c r="P49">
        <f t="shared" si="1"/>
        <v>10366</v>
      </c>
      <c r="R49">
        <f t="shared" si="2"/>
        <v>2</v>
      </c>
      <c r="S49">
        <f t="shared" si="3"/>
        <v>2</v>
      </c>
      <c r="T49">
        <f t="shared" si="4"/>
        <v>2</v>
      </c>
      <c r="U49">
        <f t="shared" si="5"/>
        <v>10366</v>
      </c>
      <c r="V49" t="e">
        <f>VLOOKUP(C49,'5.4 Ventas x farmacia'!B65:K228,12,FALSE)</f>
        <v>#REF!</v>
      </c>
      <c r="W49">
        <v>10368</v>
      </c>
      <c r="X49" t="e">
        <f t="shared" si="6"/>
        <v>#REF!</v>
      </c>
    </row>
    <row r="50" spans="1:24" x14ac:dyDescent="0.15">
      <c r="A50">
        <f t="shared" si="0"/>
        <v>0</v>
      </c>
      <c r="B50">
        <f>VLOOKUP(IF(AND($D50&gt;100,$D50&lt;7000),$D50-700,$D50-7000),'5.4 Ventas x farmacia'!$A$21:$J$202,10,FALSE)</f>
        <v>4378</v>
      </c>
      <c r="C50" t="s">
        <v>18</v>
      </c>
      <c r="D50">
        <v>783</v>
      </c>
      <c r="E50">
        <v>1081</v>
      </c>
      <c r="F50">
        <v>66</v>
      </c>
      <c r="G50">
        <v>163</v>
      </c>
      <c r="H50">
        <v>1526</v>
      </c>
      <c r="I50">
        <v>1445</v>
      </c>
      <c r="J50">
        <v>30</v>
      </c>
      <c r="K50">
        <v>67</v>
      </c>
      <c r="L50">
        <v>0</v>
      </c>
      <c r="M50">
        <v>4378</v>
      </c>
      <c r="N50">
        <v>0</v>
      </c>
      <c r="O50">
        <v>1083</v>
      </c>
      <c r="P50">
        <f t="shared" si="1"/>
        <v>1081</v>
      </c>
      <c r="R50">
        <f t="shared" si="2"/>
        <v>0</v>
      </c>
      <c r="S50">
        <f t="shared" si="3"/>
        <v>0</v>
      </c>
      <c r="T50">
        <f t="shared" si="4"/>
        <v>0</v>
      </c>
      <c r="U50">
        <f t="shared" si="5"/>
        <v>1081</v>
      </c>
      <c r="W50">
        <v>1083</v>
      </c>
      <c r="X50">
        <f t="shared" si="6"/>
        <v>1083</v>
      </c>
    </row>
    <row r="51" spans="1:24" x14ac:dyDescent="0.15">
      <c r="A51">
        <f t="shared" si="0"/>
        <v>0</v>
      </c>
      <c r="B51">
        <f>VLOOKUP(IF(AND($D51&gt;100,$D51&lt;7000),$D51-700,$D51-7000),'5.4 Ventas x farmacia'!$A$21:$J$202,10,FALSE)</f>
        <v>18173</v>
      </c>
      <c r="C51" t="s">
        <v>18</v>
      </c>
      <c r="D51">
        <v>779</v>
      </c>
      <c r="E51">
        <v>4108</v>
      </c>
      <c r="F51">
        <v>279</v>
      </c>
      <c r="G51">
        <v>999</v>
      </c>
      <c r="H51">
        <v>6383</v>
      </c>
      <c r="I51">
        <v>5770</v>
      </c>
      <c r="J51">
        <v>81</v>
      </c>
      <c r="K51">
        <v>553</v>
      </c>
      <c r="L51">
        <v>0</v>
      </c>
      <c r="M51">
        <v>18173</v>
      </c>
      <c r="N51">
        <v>1.6404799999999999</v>
      </c>
      <c r="O51">
        <v>4110</v>
      </c>
      <c r="P51">
        <f t="shared" si="1"/>
        <v>4108</v>
      </c>
      <c r="R51">
        <f t="shared" si="2"/>
        <v>0</v>
      </c>
      <c r="S51">
        <f t="shared" si="3"/>
        <v>0</v>
      </c>
      <c r="T51">
        <f t="shared" si="4"/>
        <v>0</v>
      </c>
      <c r="U51">
        <f t="shared" si="5"/>
        <v>4108</v>
      </c>
      <c r="W51">
        <v>4110</v>
      </c>
      <c r="X51">
        <f t="shared" si="6"/>
        <v>4110</v>
      </c>
    </row>
    <row r="52" spans="1:24" x14ac:dyDescent="0.15">
      <c r="A52">
        <f t="shared" si="0"/>
        <v>-1</v>
      </c>
      <c r="B52">
        <f>VLOOKUP(IF(AND($D52&gt;100,$D52&lt;7000),$D52-700,$D52-7000),'5.4 Ventas x farmacia'!$A$21:$J$202,10,FALSE)</f>
        <v>63</v>
      </c>
      <c r="C52" t="s">
        <v>18</v>
      </c>
      <c r="D52">
        <v>710</v>
      </c>
      <c r="E52">
        <v>0</v>
      </c>
      <c r="F52">
        <v>1</v>
      </c>
      <c r="G52">
        <v>6</v>
      </c>
      <c r="H52">
        <v>32</v>
      </c>
      <c r="I52">
        <v>22</v>
      </c>
      <c r="J52">
        <v>0</v>
      </c>
      <c r="K52">
        <v>2</v>
      </c>
      <c r="L52">
        <v>0</v>
      </c>
      <c r="M52">
        <v>62</v>
      </c>
      <c r="N52">
        <v>0</v>
      </c>
      <c r="O52">
        <v>2</v>
      </c>
      <c r="P52">
        <f t="shared" si="1"/>
        <v>-1</v>
      </c>
      <c r="R52">
        <f t="shared" si="2"/>
        <v>-1</v>
      </c>
      <c r="S52">
        <f t="shared" si="3"/>
        <v>-1</v>
      </c>
      <c r="T52">
        <f t="shared" si="4"/>
        <v>-1</v>
      </c>
      <c r="U52">
        <f t="shared" si="5"/>
        <v>-1</v>
      </c>
      <c r="W52">
        <v>2</v>
      </c>
      <c r="X52">
        <f t="shared" si="6"/>
        <v>2</v>
      </c>
    </row>
    <row r="53" spans="1:24" x14ac:dyDescent="0.15">
      <c r="A53">
        <f t="shared" si="0"/>
        <v>-2</v>
      </c>
      <c r="B53">
        <f>VLOOKUP(IF(AND($D53&gt;100,$D53&lt;7000),$D53-700,$D53-7000),'5.4 Ventas x farmacia'!$A$21:$J$202,10,FALSE)</f>
        <v>9227</v>
      </c>
      <c r="C53" t="s">
        <v>18</v>
      </c>
      <c r="D53">
        <v>7123</v>
      </c>
      <c r="E53">
        <v>4907</v>
      </c>
      <c r="F53">
        <v>342</v>
      </c>
      <c r="G53">
        <v>473</v>
      </c>
      <c r="H53">
        <v>2445</v>
      </c>
      <c r="I53">
        <v>912</v>
      </c>
      <c r="J53">
        <v>43</v>
      </c>
      <c r="K53">
        <v>105</v>
      </c>
      <c r="L53">
        <v>0</v>
      </c>
      <c r="M53">
        <v>9225</v>
      </c>
      <c r="N53">
        <v>205.14924999999999</v>
      </c>
      <c r="O53">
        <v>4910</v>
      </c>
      <c r="P53">
        <f t="shared" si="1"/>
        <v>4905</v>
      </c>
      <c r="R53">
        <f t="shared" si="2"/>
        <v>-2</v>
      </c>
      <c r="S53">
        <f t="shared" si="3"/>
        <v>-2</v>
      </c>
      <c r="T53">
        <f t="shared" si="4"/>
        <v>-2</v>
      </c>
      <c r="U53">
        <f t="shared" si="5"/>
        <v>4905</v>
      </c>
      <c r="W53">
        <v>4910</v>
      </c>
      <c r="X53">
        <f t="shared" si="6"/>
        <v>4910</v>
      </c>
    </row>
    <row r="54" spans="1:24" x14ac:dyDescent="0.15">
      <c r="A54">
        <f t="shared" si="0"/>
        <v>0</v>
      </c>
      <c r="B54">
        <f>VLOOKUP(IF(AND($D54&gt;100,$D54&lt;7000),$D54-700,$D54-7000),'5.4 Ventas x farmacia'!$A$21:$J$202,10,FALSE)</f>
        <v>3844</v>
      </c>
      <c r="C54" t="s">
        <v>19</v>
      </c>
      <c r="D54">
        <v>7124</v>
      </c>
      <c r="E54">
        <v>987</v>
      </c>
      <c r="F54">
        <v>98</v>
      </c>
      <c r="G54">
        <v>285</v>
      </c>
      <c r="H54">
        <v>1670</v>
      </c>
      <c r="I54">
        <v>668</v>
      </c>
      <c r="J54">
        <v>79</v>
      </c>
      <c r="K54">
        <v>57</v>
      </c>
      <c r="L54">
        <v>0</v>
      </c>
      <c r="M54">
        <v>3844</v>
      </c>
      <c r="N54">
        <v>1.5583</v>
      </c>
      <c r="O54">
        <v>988</v>
      </c>
      <c r="P54">
        <f t="shared" si="1"/>
        <v>987</v>
      </c>
      <c r="R54">
        <f t="shared" si="2"/>
        <v>0</v>
      </c>
      <c r="S54">
        <f t="shared" si="3"/>
        <v>0</v>
      </c>
      <c r="T54">
        <f t="shared" si="4"/>
        <v>0</v>
      </c>
      <c r="U54">
        <f t="shared" si="5"/>
        <v>987</v>
      </c>
      <c r="V54" t="e">
        <f>VLOOKUP(C54,'5.4 Ventas x farmacia'!B70:K233,12,FALSE)</f>
        <v>#REF!</v>
      </c>
      <c r="W54">
        <v>988</v>
      </c>
      <c r="X54" t="e">
        <f t="shared" si="6"/>
        <v>#REF!</v>
      </c>
    </row>
    <row r="55" spans="1:24" x14ac:dyDescent="0.15">
      <c r="A55">
        <f t="shared" si="0"/>
        <v>0</v>
      </c>
      <c r="B55">
        <f>VLOOKUP(IF(AND($D55&gt;100,$D55&lt;7000),$D55-700,$D55-7000),'5.4 Ventas x farmacia'!$A$21:$J$202,10,FALSE)</f>
        <v>2449</v>
      </c>
      <c r="C55" t="s">
        <v>20</v>
      </c>
      <c r="D55">
        <v>7100</v>
      </c>
      <c r="E55">
        <v>9</v>
      </c>
      <c r="F55">
        <v>18</v>
      </c>
      <c r="G55">
        <v>208</v>
      </c>
      <c r="H55">
        <v>1304</v>
      </c>
      <c r="I55">
        <v>848</v>
      </c>
      <c r="J55">
        <v>14</v>
      </c>
      <c r="K55">
        <v>48</v>
      </c>
      <c r="L55">
        <v>0</v>
      </c>
      <c r="M55">
        <v>2449</v>
      </c>
      <c r="N55">
        <v>0.33600000000000002</v>
      </c>
      <c r="O55">
        <v>12</v>
      </c>
      <c r="P55">
        <f t="shared" si="1"/>
        <v>9</v>
      </c>
      <c r="R55">
        <f t="shared" si="2"/>
        <v>0</v>
      </c>
      <c r="S55">
        <f t="shared" si="3"/>
        <v>0</v>
      </c>
      <c r="T55">
        <f t="shared" si="4"/>
        <v>0</v>
      </c>
      <c r="U55">
        <f t="shared" si="5"/>
        <v>9</v>
      </c>
      <c r="V55">
        <v>1</v>
      </c>
      <c r="W55">
        <v>12</v>
      </c>
      <c r="X55">
        <f t="shared" si="6"/>
        <v>13</v>
      </c>
    </row>
    <row r="56" spans="1:24" x14ac:dyDescent="0.15">
      <c r="A56">
        <f t="shared" si="0"/>
        <v>1</v>
      </c>
      <c r="B56">
        <f>VLOOKUP(IF(AND($D56&gt;100,$D56&lt;7000),$D56-700,$D56-7000),'5.4 Ventas x farmacia'!$A$21:$J$202,10,FALSE)</f>
        <v>1334</v>
      </c>
      <c r="C56" t="s">
        <v>20</v>
      </c>
      <c r="D56">
        <v>797</v>
      </c>
      <c r="E56">
        <v>7</v>
      </c>
      <c r="F56">
        <v>4</v>
      </c>
      <c r="G56">
        <v>106</v>
      </c>
      <c r="H56">
        <v>362</v>
      </c>
      <c r="I56">
        <v>756</v>
      </c>
      <c r="J56">
        <v>23</v>
      </c>
      <c r="K56">
        <v>76</v>
      </c>
      <c r="L56">
        <v>0</v>
      </c>
      <c r="M56">
        <v>1335</v>
      </c>
      <c r="N56">
        <v>0</v>
      </c>
      <c r="O56">
        <v>10</v>
      </c>
      <c r="P56">
        <f t="shared" si="1"/>
        <v>8</v>
      </c>
      <c r="R56">
        <f t="shared" si="2"/>
        <v>1</v>
      </c>
      <c r="S56">
        <f t="shared" si="3"/>
        <v>1</v>
      </c>
      <c r="T56">
        <f t="shared" si="4"/>
        <v>1</v>
      </c>
      <c r="U56">
        <f t="shared" si="5"/>
        <v>8</v>
      </c>
      <c r="W56">
        <v>10</v>
      </c>
      <c r="X56">
        <f t="shared" si="6"/>
        <v>10</v>
      </c>
    </row>
    <row r="57" spans="1:24" x14ac:dyDescent="0.15">
      <c r="A57">
        <f t="shared" si="0"/>
        <v>0</v>
      </c>
      <c r="B57">
        <f>VLOOKUP(IF(AND($D57&gt;100,$D57&lt;7000),$D57-700,$D57-7000),'5.4 Ventas x farmacia'!$A$21:$J$202,10,FALSE)</f>
        <v>21445</v>
      </c>
      <c r="C57" t="s">
        <v>20</v>
      </c>
      <c r="D57">
        <v>711</v>
      </c>
      <c r="E57">
        <f>580+1</f>
        <v>581</v>
      </c>
      <c r="F57">
        <v>121</v>
      </c>
      <c r="G57">
        <v>1357</v>
      </c>
      <c r="H57">
        <v>10008</v>
      </c>
      <c r="I57">
        <v>7915</v>
      </c>
      <c r="J57">
        <v>662</v>
      </c>
      <c r="K57">
        <v>801</v>
      </c>
      <c r="L57">
        <v>0</v>
      </c>
      <c r="M57">
        <v>21445</v>
      </c>
      <c r="N57">
        <v>0</v>
      </c>
      <c r="O57">
        <v>583</v>
      </c>
      <c r="P57">
        <f t="shared" si="1"/>
        <v>581</v>
      </c>
      <c r="R57">
        <f t="shared" si="2"/>
        <v>0</v>
      </c>
      <c r="S57">
        <f t="shared" si="3"/>
        <v>0</v>
      </c>
      <c r="T57">
        <f t="shared" si="4"/>
        <v>0</v>
      </c>
      <c r="U57">
        <f t="shared" si="5"/>
        <v>581</v>
      </c>
      <c r="W57">
        <v>583</v>
      </c>
      <c r="X57">
        <f t="shared" si="6"/>
        <v>583</v>
      </c>
    </row>
    <row r="58" spans="1:24" x14ac:dyDescent="0.15">
      <c r="A58">
        <f t="shared" si="0"/>
        <v>-1</v>
      </c>
      <c r="B58">
        <f>VLOOKUP(IF(AND($D58&gt;100,$D58&lt;7000),$D58-700,$D58-7000),'5.4 Ventas x farmacia'!$A$21:$J$202,10,FALSE)</f>
        <v>10084</v>
      </c>
      <c r="C58" t="s">
        <v>21</v>
      </c>
      <c r="D58">
        <v>778</v>
      </c>
      <c r="E58">
        <v>281</v>
      </c>
      <c r="F58">
        <v>55</v>
      </c>
      <c r="G58">
        <v>473</v>
      </c>
      <c r="H58">
        <v>4777</v>
      </c>
      <c r="I58">
        <v>4115</v>
      </c>
      <c r="J58">
        <v>138</v>
      </c>
      <c r="K58">
        <v>245</v>
      </c>
      <c r="L58">
        <v>0</v>
      </c>
      <c r="M58">
        <v>10083</v>
      </c>
      <c r="N58">
        <v>0</v>
      </c>
      <c r="O58">
        <v>285</v>
      </c>
      <c r="P58">
        <f t="shared" si="1"/>
        <v>280</v>
      </c>
      <c r="R58">
        <f t="shared" si="2"/>
        <v>-1</v>
      </c>
      <c r="S58">
        <f t="shared" si="3"/>
        <v>-1</v>
      </c>
      <c r="T58">
        <f t="shared" si="4"/>
        <v>-1</v>
      </c>
      <c r="U58">
        <f t="shared" si="5"/>
        <v>280</v>
      </c>
      <c r="V58" t="e">
        <f>VLOOKUP(C58,'5.4 Ventas x farmacia'!B74:K237,12,FALSE)</f>
        <v>#REF!</v>
      </c>
      <c r="W58">
        <v>285</v>
      </c>
      <c r="X58" t="e">
        <f t="shared" si="6"/>
        <v>#REF!</v>
      </c>
    </row>
    <row r="59" spans="1:24" x14ac:dyDescent="0.15">
      <c r="A59">
        <f t="shared" si="0"/>
        <v>0</v>
      </c>
      <c r="B59">
        <f>VLOOKUP(IF(AND($D59&gt;100,$D59&lt;7000),$D59-700,$D59-7000),'5.4 Ventas x farmacia'!$A$21:$J$202,10,FALSE)</f>
        <v>8860</v>
      </c>
      <c r="C59" t="s">
        <v>21</v>
      </c>
      <c r="D59">
        <v>791</v>
      </c>
      <c r="E59">
        <v>2126</v>
      </c>
      <c r="F59">
        <v>83</v>
      </c>
      <c r="G59">
        <v>518</v>
      </c>
      <c r="H59">
        <v>3074</v>
      </c>
      <c r="I59">
        <v>2866</v>
      </c>
      <c r="J59">
        <v>25</v>
      </c>
      <c r="K59">
        <v>168</v>
      </c>
      <c r="L59">
        <v>0</v>
      </c>
      <c r="M59">
        <v>8860</v>
      </c>
      <c r="N59">
        <v>0.65995000000000004</v>
      </c>
      <c r="O59">
        <v>2129</v>
      </c>
      <c r="P59">
        <f t="shared" si="1"/>
        <v>2126</v>
      </c>
      <c r="R59">
        <f t="shared" si="2"/>
        <v>0</v>
      </c>
      <c r="S59">
        <f t="shared" si="3"/>
        <v>0</v>
      </c>
      <c r="T59">
        <f t="shared" si="4"/>
        <v>0</v>
      </c>
      <c r="U59">
        <f t="shared" si="5"/>
        <v>2126</v>
      </c>
      <c r="W59">
        <v>2129</v>
      </c>
      <c r="X59">
        <f t="shared" si="6"/>
        <v>2129</v>
      </c>
    </row>
    <row r="60" spans="1:24" x14ac:dyDescent="0.15">
      <c r="A60">
        <f t="shared" si="0"/>
        <v>-1</v>
      </c>
      <c r="B60">
        <f>VLOOKUP(IF(AND($D60&gt;100,$D60&lt;7000),$D60-700,$D60-7000),'5.4 Ventas x farmacia'!$A$21:$J$202,10,FALSE)</f>
        <v>14467</v>
      </c>
      <c r="C60" t="s">
        <v>21</v>
      </c>
      <c r="D60">
        <v>790</v>
      </c>
      <c r="E60">
        <v>969</v>
      </c>
      <c r="F60">
        <v>170</v>
      </c>
      <c r="G60">
        <v>1240</v>
      </c>
      <c r="H60">
        <v>6952</v>
      </c>
      <c r="I60">
        <v>4724</v>
      </c>
      <c r="J60">
        <v>38</v>
      </c>
      <c r="K60">
        <v>374</v>
      </c>
      <c r="L60">
        <v>0</v>
      </c>
      <c r="M60">
        <v>14466</v>
      </c>
      <c r="N60">
        <v>29.90297</v>
      </c>
      <c r="O60">
        <v>973</v>
      </c>
      <c r="P60">
        <f t="shared" si="1"/>
        <v>968</v>
      </c>
      <c r="R60">
        <f t="shared" si="2"/>
        <v>-1</v>
      </c>
      <c r="S60">
        <f t="shared" si="3"/>
        <v>-1</v>
      </c>
      <c r="T60">
        <f t="shared" si="4"/>
        <v>-1</v>
      </c>
      <c r="U60">
        <f t="shared" si="5"/>
        <v>968</v>
      </c>
      <c r="W60">
        <v>973</v>
      </c>
      <c r="X60">
        <f t="shared" si="6"/>
        <v>973</v>
      </c>
    </row>
    <row r="61" spans="1:24" x14ac:dyDescent="0.15">
      <c r="A61">
        <f t="shared" si="0"/>
        <v>2</v>
      </c>
      <c r="B61">
        <f>VLOOKUP(IF(AND($D61&gt;100,$D61&lt;7000),$D61-700,$D61-7000),'5.4 Ventas x farmacia'!$A$21:$J$202,10,FALSE)</f>
        <v>10433</v>
      </c>
      <c r="C61" t="s">
        <v>21</v>
      </c>
      <c r="D61">
        <v>789</v>
      </c>
      <c r="E61">
        <f>425-2</f>
        <v>423</v>
      </c>
      <c r="F61">
        <v>69</v>
      </c>
      <c r="G61">
        <v>804</v>
      </c>
      <c r="H61">
        <v>4676</v>
      </c>
      <c r="I61">
        <v>4149</v>
      </c>
      <c r="J61">
        <v>107</v>
      </c>
      <c r="K61">
        <v>205</v>
      </c>
      <c r="L61">
        <v>0</v>
      </c>
      <c r="M61">
        <v>10435</v>
      </c>
      <c r="N61">
        <v>0</v>
      </c>
      <c r="O61">
        <v>427</v>
      </c>
      <c r="P61">
        <f t="shared" si="1"/>
        <v>425</v>
      </c>
      <c r="R61">
        <f t="shared" si="2"/>
        <v>2</v>
      </c>
      <c r="S61">
        <f t="shared" si="3"/>
        <v>2</v>
      </c>
      <c r="T61">
        <f t="shared" si="4"/>
        <v>2</v>
      </c>
      <c r="U61">
        <f t="shared" si="5"/>
        <v>425</v>
      </c>
      <c r="W61">
        <v>427</v>
      </c>
      <c r="X61">
        <f t="shared" si="6"/>
        <v>427</v>
      </c>
    </row>
    <row r="62" spans="1:24" x14ac:dyDescent="0.15">
      <c r="A62">
        <f t="shared" si="0"/>
        <v>0</v>
      </c>
      <c r="B62">
        <f>VLOOKUP(788,'5.4 Ventas x farmacia'!$A$21:$J$202,10,FALSE)</f>
        <v>5878</v>
      </c>
      <c r="C62" t="s">
        <v>21</v>
      </c>
      <c r="D62">
        <v>788</v>
      </c>
      <c r="E62">
        <v>151</v>
      </c>
      <c r="F62">
        <v>23</v>
      </c>
      <c r="G62">
        <v>335</v>
      </c>
      <c r="H62">
        <v>3113</v>
      </c>
      <c r="I62">
        <v>2080</v>
      </c>
      <c r="J62">
        <v>17</v>
      </c>
      <c r="K62">
        <v>159</v>
      </c>
      <c r="L62">
        <v>0</v>
      </c>
      <c r="M62">
        <v>5878</v>
      </c>
      <c r="N62">
        <v>0</v>
      </c>
      <c r="O62">
        <v>153</v>
      </c>
      <c r="P62">
        <f t="shared" si="1"/>
        <v>151</v>
      </c>
      <c r="R62">
        <f t="shared" si="2"/>
        <v>0</v>
      </c>
      <c r="S62">
        <f t="shared" si="3"/>
        <v>0</v>
      </c>
      <c r="T62">
        <f t="shared" si="4"/>
        <v>0</v>
      </c>
      <c r="U62">
        <f t="shared" si="5"/>
        <v>151</v>
      </c>
      <c r="W62">
        <v>153</v>
      </c>
      <c r="X62">
        <f t="shared" si="6"/>
        <v>153</v>
      </c>
    </row>
    <row r="63" spans="1:24" x14ac:dyDescent="0.15">
      <c r="A63">
        <f t="shared" si="0"/>
        <v>-1</v>
      </c>
      <c r="B63">
        <f>VLOOKUP(IF(AND($D63&gt;100,$D63&lt;7000),$D63-700,$D63-7000),'5.4 Ventas x farmacia'!$A$21:$J$202,10,FALSE)</f>
        <v>3110</v>
      </c>
      <c r="C63" t="s">
        <v>22</v>
      </c>
      <c r="D63">
        <v>728</v>
      </c>
      <c r="E63">
        <v>1253</v>
      </c>
      <c r="F63">
        <v>69</v>
      </c>
      <c r="G63">
        <v>84</v>
      </c>
      <c r="H63">
        <v>634</v>
      </c>
      <c r="I63">
        <v>1000</v>
      </c>
      <c r="J63">
        <v>16</v>
      </c>
      <c r="K63">
        <v>54</v>
      </c>
      <c r="L63">
        <v>0</v>
      </c>
      <c r="M63">
        <v>3109</v>
      </c>
      <c r="N63">
        <v>23.54318</v>
      </c>
      <c r="O63">
        <v>1256</v>
      </c>
      <c r="P63">
        <f t="shared" si="1"/>
        <v>1252</v>
      </c>
      <c r="R63">
        <f t="shared" si="2"/>
        <v>-1</v>
      </c>
      <c r="S63">
        <f t="shared" si="3"/>
        <v>-1</v>
      </c>
      <c r="T63">
        <f t="shared" si="4"/>
        <v>-1</v>
      </c>
      <c r="U63">
        <f t="shared" si="5"/>
        <v>1252</v>
      </c>
      <c r="V63" t="e">
        <f>VLOOKUP(C63,'5.4 Ventas x farmacia'!B79:K242,12,FALSE)</f>
        <v>#REF!</v>
      </c>
      <c r="W63">
        <v>1256</v>
      </c>
      <c r="X63" t="e">
        <f t="shared" si="6"/>
        <v>#REF!</v>
      </c>
    </row>
    <row r="64" spans="1:24" x14ac:dyDescent="0.15">
      <c r="A64">
        <f t="shared" si="0"/>
        <v>0</v>
      </c>
      <c r="B64">
        <f>VLOOKUP(IF(AND($D64&gt;100,$D64&lt;7000),$D64-700,$D64-7000),'5.4 Ventas x farmacia'!$A$21:$J$202,10,FALSE)</f>
        <v>2411</v>
      </c>
      <c r="C64" t="s">
        <v>22</v>
      </c>
      <c r="D64">
        <v>7125</v>
      </c>
      <c r="E64">
        <f>1667-1</f>
        <v>1666</v>
      </c>
      <c r="F64">
        <v>124</v>
      </c>
      <c r="G64">
        <v>60</v>
      </c>
      <c r="H64">
        <v>169</v>
      </c>
      <c r="I64">
        <v>357</v>
      </c>
      <c r="J64">
        <v>1</v>
      </c>
      <c r="K64">
        <v>34</v>
      </c>
      <c r="L64">
        <v>0</v>
      </c>
      <c r="M64">
        <v>2411</v>
      </c>
      <c r="N64">
        <v>34.363500000000002</v>
      </c>
      <c r="O64">
        <v>1671</v>
      </c>
      <c r="P64">
        <f t="shared" si="1"/>
        <v>1666</v>
      </c>
      <c r="R64">
        <f t="shared" si="2"/>
        <v>0</v>
      </c>
      <c r="S64">
        <f t="shared" si="3"/>
        <v>0</v>
      </c>
      <c r="T64">
        <f t="shared" si="4"/>
        <v>0</v>
      </c>
      <c r="U64">
        <f t="shared" si="5"/>
        <v>1666</v>
      </c>
      <c r="W64">
        <v>1671</v>
      </c>
      <c r="X64">
        <f t="shared" si="6"/>
        <v>1671</v>
      </c>
    </row>
    <row r="65" spans="1:24" x14ac:dyDescent="0.15">
      <c r="A65">
        <f t="shared" si="0"/>
        <v>1</v>
      </c>
      <c r="B65">
        <f>VLOOKUP(IF(AND($D65&gt;100,$D65&lt;7000),$D65-700,$D65-7000),'5.4 Ventas x farmacia'!$A$21:$J$202,10,FALSE)</f>
        <v>1706</v>
      </c>
      <c r="C65" t="s">
        <v>22</v>
      </c>
      <c r="D65">
        <v>736</v>
      </c>
      <c r="E65">
        <v>349</v>
      </c>
      <c r="F65">
        <v>44</v>
      </c>
      <c r="G65">
        <v>56</v>
      </c>
      <c r="H65">
        <v>788</v>
      </c>
      <c r="I65">
        <v>407</v>
      </c>
      <c r="J65">
        <v>15</v>
      </c>
      <c r="K65">
        <v>47</v>
      </c>
      <c r="L65">
        <v>0</v>
      </c>
      <c r="M65">
        <v>1707</v>
      </c>
      <c r="N65">
        <v>5.8270600000000004</v>
      </c>
      <c r="O65">
        <v>351</v>
      </c>
      <c r="P65">
        <f t="shared" si="1"/>
        <v>350</v>
      </c>
      <c r="R65">
        <f t="shared" si="2"/>
        <v>1</v>
      </c>
      <c r="S65">
        <f t="shared" si="3"/>
        <v>1</v>
      </c>
      <c r="T65">
        <f t="shared" si="4"/>
        <v>1</v>
      </c>
      <c r="U65">
        <f t="shared" si="5"/>
        <v>350</v>
      </c>
      <c r="W65">
        <v>351</v>
      </c>
      <c r="X65">
        <f t="shared" si="6"/>
        <v>351</v>
      </c>
    </row>
    <row r="66" spans="1:24" x14ac:dyDescent="0.15">
      <c r="A66">
        <f t="shared" si="0"/>
        <v>0</v>
      </c>
      <c r="B66">
        <f>VLOOKUP(IF(AND($D66&gt;100,$D66&lt;7000),$D66-700,$D66-7000),'5.4 Ventas x farmacia'!$A$21:$J$202,10,FALSE)</f>
        <v>5384</v>
      </c>
      <c r="C66" t="s">
        <v>23</v>
      </c>
      <c r="D66">
        <v>739</v>
      </c>
      <c r="E66">
        <f>1402-1</f>
        <v>1401</v>
      </c>
      <c r="F66">
        <v>140</v>
      </c>
      <c r="G66">
        <v>434</v>
      </c>
      <c r="H66">
        <v>1818</v>
      </c>
      <c r="I66">
        <v>1486</v>
      </c>
      <c r="J66">
        <v>39</v>
      </c>
      <c r="K66">
        <v>66</v>
      </c>
      <c r="L66">
        <v>0</v>
      </c>
      <c r="M66">
        <v>5384</v>
      </c>
      <c r="N66">
        <v>50.037439999999997</v>
      </c>
      <c r="O66">
        <v>1405</v>
      </c>
      <c r="P66">
        <f t="shared" si="1"/>
        <v>1401</v>
      </c>
      <c r="R66">
        <f t="shared" si="2"/>
        <v>0</v>
      </c>
      <c r="S66">
        <f t="shared" si="3"/>
        <v>0</v>
      </c>
      <c r="T66">
        <f t="shared" si="4"/>
        <v>0</v>
      </c>
      <c r="U66">
        <f t="shared" si="5"/>
        <v>1401</v>
      </c>
      <c r="V66" t="e">
        <f>VLOOKUP(C66,'5.4 Ventas x farmacia'!B82:K245,12,FALSE)</f>
        <v>#REF!</v>
      </c>
      <c r="W66">
        <v>1405</v>
      </c>
      <c r="X66" t="e">
        <f t="shared" si="6"/>
        <v>#REF!</v>
      </c>
    </row>
    <row r="67" spans="1:24" x14ac:dyDescent="0.15">
      <c r="A67">
        <f t="shared" si="0"/>
        <v>0</v>
      </c>
      <c r="B67">
        <f>VLOOKUP(IF(AND($D67&gt;100,$D67&lt;7000),$D67-700,$D67-7000),'5.4 Ventas x farmacia'!$A$21:$J$202,10,FALSE)</f>
        <v>9243</v>
      </c>
      <c r="C67" t="s">
        <v>23</v>
      </c>
      <c r="D67">
        <v>7126</v>
      </c>
      <c r="E67">
        <v>129</v>
      </c>
      <c r="F67">
        <v>71</v>
      </c>
      <c r="G67">
        <v>761</v>
      </c>
      <c r="H67">
        <v>4352</v>
      </c>
      <c r="I67">
        <v>3367</v>
      </c>
      <c r="J67">
        <v>350</v>
      </c>
      <c r="K67">
        <v>213</v>
      </c>
      <c r="L67">
        <v>0</v>
      </c>
      <c r="M67">
        <v>9243</v>
      </c>
      <c r="N67">
        <v>0</v>
      </c>
      <c r="O67">
        <v>132</v>
      </c>
      <c r="P67">
        <f t="shared" si="1"/>
        <v>129</v>
      </c>
      <c r="R67">
        <f t="shared" si="2"/>
        <v>0</v>
      </c>
      <c r="S67">
        <f t="shared" si="3"/>
        <v>0</v>
      </c>
      <c r="T67">
        <f t="shared" si="4"/>
        <v>0</v>
      </c>
      <c r="U67">
        <f t="shared" si="5"/>
        <v>129</v>
      </c>
      <c r="W67">
        <v>132</v>
      </c>
      <c r="X67">
        <f t="shared" si="6"/>
        <v>132</v>
      </c>
    </row>
    <row r="68" spans="1:24" x14ac:dyDescent="0.15">
      <c r="A68">
        <f t="shared" ref="A68:A90" si="7">M68-B68</f>
        <v>0</v>
      </c>
      <c r="B68">
        <f>VLOOKUP(IF(AND($D68&gt;100,$D68&lt;7000),$D68-700,$D68-7000),'5.4 Ventas x farmacia'!$A$21:$J$202,10,FALSE)</f>
        <v>881</v>
      </c>
      <c r="C68" t="s">
        <v>23</v>
      </c>
      <c r="D68">
        <v>726</v>
      </c>
      <c r="E68">
        <v>260</v>
      </c>
      <c r="F68">
        <v>15</v>
      </c>
      <c r="G68">
        <v>59</v>
      </c>
      <c r="H68">
        <v>340</v>
      </c>
      <c r="I68">
        <v>173</v>
      </c>
      <c r="J68">
        <v>20</v>
      </c>
      <c r="K68">
        <v>14</v>
      </c>
      <c r="L68">
        <v>0</v>
      </c>
      <c r="M68">
        <v>881</v>
      </c>
      <c r="N68">
        <v>28.747440000000001</v>
      </c>
      <c r="O68">
        <v>261</v>
      </c>
      <c r="P68">
        <f t="shared" ref="P68:P90" si="8">ROUND(A68+E68,0)</f>
        <v>260</v>
      </c>
      <c r="R68">
        <f t="shared" ref="R68:R90" si="9">M68-B68</f>
        <v>0</v>
      </c>
      <c r="S68">
        <f t="shared" ref="S68:S90" si="10">M68-SUM(E68:L68)</f>
        <v>0</v>
      </c>
      <c r="T68">
        <f t="shared" ref="T68:T91" si="11">TRUNC(S68)</f>
        <v>0</v>
      </c>
      <c r="U68">
        <f t="shared" ref="U68:U90" si="12">E68+TRUNC(R68,0)</f>
        <v>260</v>
      </c>
      <c r="W68">
        <v>261</v>
      </c>
      <c r="X68">
        <f t="shared" ref="X68:X90" si="13">W68+V68</f>
        <v>261</v>
      </c>
    </row>
    <row r="69" spans="1:24" x14ac:dyDescent="0.15">
      <c r="A69">
        <f t="shared" si="7"/>
        <v>0</v>
      </c>
      <c r="B69">
        <f>VLOOKUP(IF(AND($D69&gt;100,$D69&lt;7000),$D69-700,$D69-7000),'5.4 Ventas x farmacia'!$A$21:$J$202,10,FALSE)</f>
        <v>12337</v>
      </c>
      <c r="C69" t="s">
        <v>24</v>
      </c>
      <c r="D69">
        <v>773</v>
      </c>
      <c r="E69">
        <f>3119+1</f>
        <v>3120</v>
      </c>
      <c r="F69">
        <v>94</v>
      </c>
      <c r="G69">
        <v>335</v>
      </c>
      <c r="H69">
        <v>4791</v>
      </c>
      <c r="I69">
        <v>3565</v>
      </c>
      <c r="J69">
        <v>204</v>
      </c>
      <c r="K69">
        <v>228</v>
      </c>
      <c r="L69">
        <v>0</v>
      </c>
      <c r="M69">
        <v>12337</v>
      </c>
      <c r="N69">
        <v>0</v>
      </c>
      <c r="O69">
        <v>3122</v>
      </c>
      <c r="P69">
        <f t="shared" si="8"/>
        <v>3120</v>
      </c>
      <c r="R69">
        <f t="shared" si="9"/>
        <v>0</v>
      </c>
      <c r="S69">
        <f t="shared" si="10"/>
        <v>0</v>
      </c>
      <c r="T69">
        <f t="shared" si="11"/>
        <v>0</v>
      </c>
      <c r="U69">
        <f t="shared" si="12"/>
        <v>3120</v>
      </c>
      <c r="V69" t="e">
        <f>VLOOKUP(C69,'5.4 Ventas x farmacia'!B85:K248,12,FALSE)</f>
        <v>#REF!</v>
      </c>
      <c r="W69">
        <v>3122</v>
      </c>
      <c r="X69" t="e">
        <f t="shared" si="13"/>
        <v>#REF!</v>
      </c>
    </row>
    <row r="70" spans="1:24" x14ac:dyDescent="0.15">
      <c r="A70">
        <f t="shared" si="7"/>
        <v>0</v>
      </c>
      <c r="B70">
        <f>VLOOKUP(IF(AND($D70&gt;100,$D70&lt;7000),$D70-700,$D70-7000),'5.4 Ventas x farmacia'!$A$21:$J$202,10,FALSE)</f>
        <v>6279</v>
      </c>
      <c r="C70" t="s">
        <v>25</v>
      </c>
      <c r="D70">
        <v>732</v>
      </c>
      <c r="E70">
        <f>1344+1</f>
        <v>1345</v>
      </c>
      <c r="F70">
        <v>97</v>
      </c>
      <c r="G70">
        <v>313</v>
      </c>
      <c r="H70">
        <v>2736</v>
      </c>
      <c r="I70">
        <v>1541</v>
      </c>
      <c r="J70">
        <v>137</v>
      </c>
      <c r="K70">
        <v>110</v>
      </c>
      <c r="L70">
        <v>0</v>
      </c>
      <c r="M70">
        <v>6279</v>
      </c>
      <c r="N70">
        <v>27.795940000000002</v>
      </c>
      <c r="O70">
        <v>1346</v>
      </c>
      <c r="P70">
        <f t="shared" si="8"/>
        <v>1345</v>
      </c>
      <c r="R70">
        <f t="shared" si="9"/>
        <v>0</v>
      </c>
      <c r="S70">
        <f t="shared" si="10"/>
        <v>0</v>
      </c>
      <c r="T70">
        <f t="shared" si="11"/>
        <v>0</v>
      </c>
      <c r="U70">
        <f t="shared" si="12"/>
        <v>1345</v>
      </c>
      <c r="V70" t="e">
        <f>VLOOKUP(C70,'5.4 Ventas x farmacia'!B86:K249,12,FALSE)</f>
        <v>#REF!</v>
      </c>
      <c r="W70">
        <v>1346</v>
      </c>
      <c r="X70" t="e">
        <f t="shared" si="13"/>
        <v>#REF!</v>
      </c>
    </row>
    <row r="71" spans="1:24" x14ac:dyDescent="0.15">
      <c r="A71">
        <f t="shared" si="7"/>
        <v>0</v>
      </c>
      <c r="B71">
        <f>VLOOKUP(IF(AND($D71&gt;100,$D71&lt;7000),$D71-700,$D71-7000),'5.4 Ventas x farmacia'!$A$21:$J$202,10,FALSE)</f>
        <v>8544</v>
      </c>
      <c r="C71" t="s">
        <v>25</v>
      </c>
      <c r="D71">
        <v>782</v>
      </c>
      <c r="E71">
        <v>93</v>
      </c>
      <c r="F71">
        <v>18</v>
      </c>
      <c r="G71">
        <v>656</v>
      </c>
      <c r="H71">
        <v>3328</v>
      </c>
      <c r="I71">
        <v>4209</v>
      </c>
      <c r="J71">
        <v>50</v>
      </c>
      <c r="K71">
        <v>190</v>
      </c>
      <c r="L71">
        <v>0</v>
      </c>
      <c r="M71">
        <v>8544</v>
      </c>
      <c r="N71">
        <v>0</v>
      </c>
      <c r="O71">
        <v>95</v>
      </c>
      <c r="P71">
        <f t="shared" si="8"/>
        <v>93</v>
      </c>
      <c r="R71">
        <f t="shared" si="9"/>
        <v>0</v>
      </c>
      <c r="S71">
        <f t="shared" si="10"/>
        <v>0</v>
      </c>
      <c r="T71">
        <f t="shared" si="11"/>
        <v>0</v>
      </c>
      <c r="U71">
        <f t="shared" si="12"/>
        <v>93</v>
      </c>
      <c r="W71">
        <v>95</v>
      </c>
      <c r="X71">
        <f t="shared" si="13"/>
        <v>95</v>
      </c>
    </row>
    <row r="72" spans="1:24" x14ac:dyDescent="0.15">
      <c r="A72">
        <f t="shared" si="7"/>
        <v>0</v>
      </c>
      <c r="B72">
        <f>VLOOKUP(IF(AND($D72&gt;100,$D72&lt;7000),$D72-700,$D72-7000),'5.4 Ventas x farmacia'!$A$21:$J$202,10,FALSE)</f>
        <v>12455</v>
      </c>
      <c r="C72" t="s">
        <v>25</v>
      </c>
      <c r="D72">
        <v>754</v>
      </c>
      <c r="E72">
        <v>2811</v>
      </c>
      <c r="F72">
        <v>101</v>
      </c>
      <c r="G72">
        <v>580</v>
      </c>
      <c r="H72">
        <v>4794</v>
      </c>
      <c r="I72">
        <v>3937</v>
      </c>
      <c r="J72">
        <v>74</v>
      </c>
      <c r="K72">
        <v>158</v>
      </c>
      <c r="L72">
        <v>0</v>
      </c>
      <c r="M72">
        <v>12455</v>
      </c>
      <c r="N72">
        <v>2.4011</v>
      </c>
      <c r="O72">
        <v>2815</v>
      </c>
      <c r="P72">
        <f t="shared" si="8"/>
        <v>2811</v>
      </c>
      <c r="R72">
        <f t="shared" si="9"/>
        <v>0</v>
      </c>
      <c r="S72">
        <f t="shared" si="10"/>
        <v>0</v>
      </c>
      <c r="T72">
        <f t="shared" si="11"/>
        <v>0</v>
      </c>
      <c r="U72">
        <f t="shared" si="12"/>
        <v>2811</v>
      </c>
      <c r="W72">
        <v>2815</v>
      </c>
      <c r="X72">
        <f t="shared" si="13"/>
        <v>2815</v>
      </c>
    </row>
    <row r="73" spans="1:24" x14ac:dyDescent="0.15">
      <c r="A73">
        <f t="shared" si="7"/>
        <v>1</v>
      </c>
      <c r="B73">
        <f>VLOOKUP(IF(AND($D73&gt;100,$D73&lt;7000),$D73-700,$D73-7000),'5.4 Ventas x farmacia'!$A$21:$J$202,10,FALSE)</f>
        <v>27970</v>
      </c>
      <c r="C73" t="s">
        <v>26</v>
      </c>
      <c r="D73">
        <v>725</v>
      </c>
      <c r="E73">
        <v>10501</v>
      </c>
      <c r="F73">
        <v>431</v>
      </c>
      <c r="G73">
        <v>2064</v>
      </c>
      <c r="H73">
        <v>8695</v>
      </c>
      <c r="I73">
        <v>5294</v>
      </c>
      <c r="J73">
        <v>258</v>
      </c>
      <c r="K73">
        <v>727</v>
      </c>
      <c r="L73">
        <v>0</v>
      </c>
      <c r="M73">
        <v>27971</v>
      </c>
      <c r="N73">
        <v>0.54735</v>
      </c>
      <c r="O73">
        <v>10503</v>
      </c>
      <c r="P73">
        <f t="shared" si="8"/>
        <v>10502</v>
      </c>
      <c r="R73">
        <f t="shared" si="9"/>
        <v>1</v>
      </c>
      <c r="S73">
        <f t="shared" si="10"/>
        <v>1</v>
      </c>
      <c r="T73">
        <f t="shared" si="11"/>
        <v>1</v>
      </c>
      <c r="U73">
        <f t="shared" si="12"/>
        <v>10502</v>
      </c>
      <c r="V73" t="e">
        <f>VLOOKUP(C73,'5.4 Ventas x farmacia'!B89:K252,12,FALSE)</f>
        <v>#REF!</v>
      </c>
      <c r="W73">
        <v>10503</v>
      </c>
      <c r="X73" t="e">
        <f t="shared" si="13"/>
        <v>#REF!</v>
      </c>
    </row>
    <row r="74" spans="1:24" x14ac:dyDescent="0.15">
      <c r="A74">
        <f t="shared" si="7"/>
        <v>-1</v>
      </c>
      <c r="B74">
        <f>VLOOKUP(IF(AND($D74&gt;100,$D74&lt;7000),$D74-700,$D74-7000),'5.4 Ventas x farmacia'!$A$21:$J$202,10,FALSE)</f>
        <v>6530</v>
      </c>
      <c r="C74" t="s">
        <v>27</v>
      </c>
      <c r="D74">
        <v>731</v>
      </c>
      <c r="E74">
        <v>4757</v>
      </c>
      <c r="F74">
        <v>173</v>
      </c>
      <c r="G74">
        <v>243</v>
      </c>
      <c r="H74">
        <v>852</v>
      </c>
      <c r="I74">
        <v>460</v>
      </c>
      <c r="J74">
        <v>1</v>
      </c>
      <c r="K74">
        <v>44</v>
      </c>
      <c r="L74">
        <v>0</v>
      </c>
      <c r="M74">
        <v>6529</v>
      </c>
      <c r="N74">
        <v>67.337180000000004</v>
      </c>
      <c r="O74">
        <v>4760</v>
      </c>
      <c r="P74">
        <f t="shared" si="8"/>
        <v>4756</v>
      </c>
      <c r="R74">
        <f t="shared" si="9"/>
        <v>-1</v>
      </c>
      <c r="S74">
        <f t="shared" si="10"/>
        <v>-1</v>
      </c>
      <c r="T74">
        <f t="shared" si="11"/>
        <v>-1</v>
      </c>
      <c r="U74">
        <f t="shared" si="12"/>
        <v>4756</v>
      </c>
      <c r="V74" t="e">
        <f>VLOOKUP(C74,'5.4 Ventas x farmacia'!B90:K253,12,FALSE)</f>
        <v>#REF!</v>
      </c>
      <c r="W74">
        <v>4760</v>
      </c>
      <c r="X74" t="e">
        <f t="shared" si="13"/>
        <v>#REF!</v>
      </c>
    </row>
    <row r="75" spans="1:24" x14ac:dyDescent="0.15">
      <c r="A75">
        <f t="shared" si="7"/>
        <v>1</v>
      </c>
      <c r="B75">
        <f>VLOOKUP(IF(AND($D75&gt;100,$D75&lt;7000),$D75-700,$D75-7000),'5.4 Ventas x farmacia'!$A$21:$J$202,10,FALSE)</f>
        <v>10414</v>
      </c>
      <c r="C75" t="s">
        <v>27</v>
      </c>
      <c r="D75">
        <v>746</v>
      </c>
      <c r="E75">
        <f>8598-1</f>
        <v>8597</v>
      </c>
      <c r="F75">
        <v>108</v>
      </c>
      <c r="G75">
        <v>195</v>
      </c>
      <c r="H75">
        <v>628</v>
      </c>
      <c r="I75">
        <v>827</v>
      </c>
      <c r="J75">
        <v>1</v>
      </c>
      <c r="K75">
        <v>58</v>
      </c>
      <c r="L75">
        <v>0</v>
      </c>
      <c r="M75">
        <v>10415</v>
      </c>
      <c r="N75">
        <v>235.73168000000001</v>
      </c>
      <c r="O75">
        <v>8602</v>
      </c>
      <c r="P75">
        <f t="shared" si="8"/>
        <v>8598</v>
      </c>
      <c r="R75">
        <f t="shared" si="9"/>
        <v>1</v>
      </c>
      <c r="S75">
        <f t="shared" si="10"/>
        <v>1</v>
      </c>
      <c r="T75">
        <f t="shared" si="11"/>
        <v>1</v>
      </c>
      <c r="U75">
        <f t="shared" si="12"/>
        <v>8598</v>
      </c>
      <c r="W75">
        <v>8602</v>
      </c>
      <c r="X75">
        <f t="shared" si="13"/>
        <v>8602</v>
      </c>
    </row>
    <row r="76" spans="1:24" x14ac:dyDescent="0.15">
      <c r="A76">
        <f t="shared" si="7"/>
        <v>1</v>
      </c>
      <c r="B76">
        <f>VLOOKUP(IF(AND($D76&gt;100,$D76&lt;7000),$D76-700,$D76-7000),'5.4 Ventas x farmacia'!$A$21:$J$202,10,FALSE)</f>
        <v>3976</v>
      </c>
      <c r="C76" t="s">
        <v>27</v>
      </c>
      <c r="D76">
        <v>7127</v>
      </c>
      <c r="E76">
        <v>2976</v>
      </c>
      <c r="F76">
        <v>72</v>
      </c>
      <c r="G76">
        <v>28</v>
      </c>
      <c r="H76">
        <v>612</v>
      </c>
      <c r="I76">
        <v>255</v>
      </c>
      <c r="J76">
        <v>13</v>
      </c>
      <c r="K76">
        <v>20</v>
      </c>
      <c r="L76">
        <v>0</v>
      </c>
      <c r="M76">
        <v>3977</v>
      </c>
      <c r="N76">
        <v>179.92264</v>
      </c>
      <c r="O76">
        <v>2978</v>
      </c>
      <c r="P76">
        <f t="shared" si="8"/>
        <v>2977</v>
      </c>
      <c r="R76">
        <f t="shared" si="9"/>
        <v>1</v>
      </c>
      <c r="S76">
        <f t="shared" si="10"/>
        <v>1</v>
      </c>
      <c r="T76">
        <f t="shared" si="11"/>
        <v>1</v>
      </c>
      <c r="U76">
        <f t="shared" si="12"/>
        <v>2977</v>
      </c>
      <c r="W76">
        <v>2978</v>
      </c>
      <c r="X76">
        <f t="shared" si="13"/>
        <v>2978</v>
      </c>
    </row>
    <row r="77" spans="1:24" x14ac:dyDescent="0.15">
      <c r="A77">
        <f t="shared" si="7"/>
        <v>0</v>
      </c>
      <c r="B77">
        <f>VLOOKUP(IF(AND($D77&gt;100,$D77&lt;7000),$D77-700,$D77-7000),'5.4 Ventas x farmacia'!$A$21:$J$202,10,FALSE)</f>
        <v>22501</v>
      </c>
      <c r="C77" t="s">
        <v>28</v>
      </c>
      <c r="D77">
        <v>740</v>
      </c>
      <c r="E77">
        <f>1860+1</f>
        <v>1861</v>
      </c>
      <c r="F77">
        <v>6</v>
      </c>
      <c r="G77">
        <v>14</v>
      </c>
      <c r="H77">
        <v>292</v>
      </c>
      <c r="I77">
        <v>299</v>
      </c>
      <c r="J77">
        <v>10</v>
      </c>
      <c r="K77">
        <v>20019</v>
      </c>
      <c r="L77">
        <v>0</v>
      </c>
      <c r="M77">
        <v>22501</v>
      </c>
      <c r="N77">
        <v>44.347610000000003</v>
      </c>
      <c r="O77">
        <v>1862</v>
      </c>
      <c r="P77">
        <f t="shared" si="8"/>
        <v>1861</v>
      </c>
      <c r="R77">
        <f t="shared" si="9"/>
        <v>0</v>
      </c>
      <c r="S77">
        <f t="shared" si="10"/>
        <v>0</v>
      </c>
      <c r="T77">
        <f t="shared" si="11"/>
        <v>0</v>
      </c>
      <c r="U77">
        <f t="shared" si="12"/>
        <v>1861</v>
      </c>
      <c r="V77" t="e">
        <f>VLOOKUP(C77,'5.4 Ventas x farmacia'!B93:K256,12,FALSE)</f>
        <v>#REF!</v>
      </c>
      <c r="W77">
        <v>1862</v>
      </c>
      <c r="X77" t="e">
        <f t="shared" si="13"/>
        <v>#REF!</v>
      </c>
    </row>
    <row r="78" spans="1:24" x14ac:dyDescent="0.15">
      <c r="A78">
        <f t="shared" si="7"/>
        <v>0</v>
      </c>
      <c r="B78">
        <f>VLOOKUP(IF(AND($D78&gt;100,$D78&lt;7000),$D78-700,$D78-7000),'5.4 Ventas x farmacia'!$A$21:$J$202,10,FALSE)</f>
        <v>8773</v>
      </c>
      <c r="C78" t="s">
        <v>28</v>
      </c>
      <c r="D78">
        <v>703</v>
      </c>
      <c r="E78">
        <v>76</v>
      </c>
      <c r="F78">
        <v>32</v>
      </c>
      <c r="G78">
        <v>495</v>
      </c>
      <c r="H78">
        <v>3591</v>
      </c>
      <c r="I78">
        <v>4187</v>
      </c>
      <c r="J78">
        <v>36</v>
      </c>
      <c r="K78">
        <v>356</v>
      </c>
      <c r="L78">
        <v>0</v>
      </c>
      <c r="M78">
        <v>8773</v>
      </c>
      <c r="N78">
        <v>2.1579999999999998E-2</v>
      </c>
      <c r="O78">
        <v>77</v>
      </c>
      <c r="P78">
        <f t="shared" si="8"/>
        <v>76</v>
      </c>
      <c r="R78">
        <f t="shared" si="9"/>
        <v>0</v>
      </c>
      <c r="S78">
        <f t="shared" si="10"/>
        <v>0</v>
      </c>
      <c r="T78">
        <f t="shared" si="11"/>
        <v>0</v>
      </c>
      <c r="U78">
        <f t="shared" si="12"/>
        <v>76</v>
      </c>
      <c r="W78">
        <v>77</v>
      </c>
      <c r="X78">
        <f t="shared" si="13"/>
        <v>77</v>
      </c>
    </row>
    <row r="79" spans="1:24" x14ac:dyDescent="0.15">
      <c r="A79">
        <f t="shared" si="7"/>
        <v>-1</v>
      </c>
      <c r="B79">
        <f>VLOOKUP(IF(AND($D79&gt;100,$D79&lt;7000),$D79-700,$D79-7000),'5.4 Ventas x farmacia'!$A$21:$J$202,10,FALSE)</f>
        <v>4987</v>
      </c>
      <c r="C79" t="s">
        <v>29</v>
      </c>
      <c r="D79">
        <v>727</v>
      </c>
      <c r="E79">
        <v>2221</v>
      </c>
      <c r="F79">
        <v>86</v>
      </c>
      <c r="G79">
        <v>197</v>
      </c>
      <c r="H79">
        <v>1067</v>
      </c>
      <c r="I79">
        <v>1320</v>
      </c>
      <c r="J79">
        <v>25</v>
      </c>
      <c r="K79">
        <v>71</v>
      </c>
      <c r="L79">
        <v>0</v>
      </c>
      <c r="M79">
        <v>4986</v>
      </c>
      <c r="N79">
        <v>24.264700000000001</v>
      </c>
      <c r="O79">
        <v>2224</v>
      </c>
      <c r="P79">
        <f t="shared" si="8"/>
        <v>2220</v>
      </c>
      <c r="R79">
        <f t="shared" si="9"/>
        <v>-1</v>
      </c>
      <c r="S79">
        <f t="shared" si="10"/>
        <v>-1</v>
      </c>
      <c r="T79">
        <f t="shared" si="11"/>
        <v>-1</v>
      </c>
      <c r="U79">
        <f t="shared" si="12"/>
        <v>2220</v>
      </c>
      <c r="V79" t="e">
        <f>VLOOKUP(C79,'5.4 Ventas x farmacia'!B95:K258,12,FALSE)</f>
        <v>#REF!</v>
      </c>
      <c r="W79">
        <v>2224</v>
      </c>
      <c r="X79" t="e">
        <f t="shared" si="13"/>
        <v>#REF!</v>
      </c>
    </row>
    <row r="80" spans="1:24" x14ac:dyDescent="0.15">
      <c r="A80">
        <f t="shared" si="7"/>
        <v>1</v>
      </c>
      <c r="B80">
        <f>VLOOKUP(IF(AND($D80&gt;100,$D80&lt;7000),$D80-700,$D80-7000),'5.4 Ventas x farmacia'!$A$21:$J$202,10,FALSE)</f>
        <v>3942</v>
      </c>
      <c r="C80" t="s">
        <v>29</v>
      </c>
      <c r="D80">
        <v>724</v>
      </c>
      <c r="E80">
        <v>252</v>
      </c>
      <c r="F80">
        <v>40</v>
      </c>
      <c r="G80">
        <v>201</v>
      </c>
      <c r="H80">
        <v>1659</v>
      </c>
      <c r="I80">
        <v>1621</v>
      </c>
      <c r="J80">
        <v>64</v>
      </c>
      <c r="K80">
        <v>105</v>
      </c>
      <c r="L80">
        <v>0</v>
      </c>
      <c r="M80">
        <v>3943</v>
      </c>
      <c r="N80">
        <v>4.2575000000000003</v>
      </c>
      <c r="O80">
        <v>254</v>
      </c>
      <c r="P80">
        <f t="shared" si="8"/>
        <v>253</v>
      </c>
      <c r="R80">
        <f t="shared" si="9"/>
        <v>1</v>
      </c>
      <c r="S80">
        <f t="shared" si="10"/>
        <v>1</v>
      </c>
      <c r="T80">
        <f t="shared" si="11"/>
        <v>1</v>
      </c>
      <c r="U80">
        <f t="shared" si="12"/>
        <v>253</v>
      </c>
      <c r="W80">
        <v>254</v>
      </c>
      <c r="X80">
        <f t="shared" si="13"/>
        <v>254</v>
      </c>
    </row>
    <row r="81" spans="1:24" x14ac:dyDescent="0.15">
      <c r="A81">
        <f t="shared" si="7"/>
        <v>0</v>
      </c>
      <c r="B81">
        <f>VLOOKUP(IF(AND($D81&gt;100,$D81&lt;7000),$D81-700,$D81-7000),'5.4 Ventas x farmacia'!$A$21:$J$202,10,FALSE)</f>
        <v>5674</v>
      </c>
      <c r="C81" t="s">
        <v>30</v>
      </c>
      <c r="D81">
        <v>764</v>
      </c>
      <c r="E81">
        <f>28-1</f>
        <v>27</v>
      </c>
      <c r="F81">
        <v>14</v>
      </c>
      <c r="G81">
        <v>319</v>
      </c>
      <c r="H81">
        <v>2919</v>
      </c>
      <c r="I81">
        <v>2104</v>
      </c>
      <c r="J81">
        <v>119</v>
      </c>
      <c r="K81">
        <v>172</v>
      </c>
      <c r="L81">
        <v>0</v>
      </c>
      <c r="M81">
        <v>5674</v>
      </c>
      <c r="N81">
        <v>0</v>
      </c>
      <c r="O81">
        <v>31</v>
      </c>
      <c r="P81">
        <f t="shared" si="8"/>
        <v>27</v>
      </c>
      <c r="R81">
        <f t="shared" si="9"/>
        <v>0</v>
      </c>
      <c r="S81">
        <f t="shared" si="10"/>
        <v>0</v>
      </c>
      <c r="T81">
        <f t="shared" si="11"/>
        <v>0</v>
      </c>
      <c r="U81">
        <f t="shared" si="12"/>
        <v>27</v>
      </c>
      <c r="V81" t="e">
        <f>VLOOKUP(C81,'5.4 Ventas x farmacia'!B97:K260,12,FALSE)</f>
        <v>#REF!</v>
      </c>
      <c r="W81">
        <v>31</v>
      </c>
      <c r="X81" t="e">
        <f t="shared" si="13"/>
        <v>#REF!</v>
      </c>
    </row>
    <row r="82" spans="1:24" x14ac:dyDescent="0.15">
      <c r="A82">
        <f t="shared" si="7"/>
        <v>-1</v>
      </c>
      <c r="B82">
        <f>VLOOKUP(IF(AND($D82&gt;100,$D82&lt;7000),$D82-700,$D82-7000),'5.4 Ventas x farmacia'!$A$21:$J$202,10,FALSE)</f>
        <v>2544</v>
      </c>
      <c r="C82" t="s">
        <v>31</v>
      </c>
      <c r="D82">
        <v>7106</v>
      </c>
      <c r="E82">
        <v>1679</v>
      </c>
      <c r="F82">
        <v>30</v>
      </c>
      <c r="G82">
        <v>55</v>
      </c>
      <c r="H82">
        <v>391</v>
      </c>
      <c r="I82">
        <v>365</v>
      </c>
      <c r="J82">
        <v>1</v>
      </c>
      <c r="K82">
        <v>23</v>
      </c>
      <c r="L82">
        <v>0</v>
      </c>
      <c r="M82">
        <v>2543</v>
      </c>
      <c r="N82">
        <v>-50.122950000000003</v>
      </c>
      <c r="O82">
        <v>1683</v>
      </c>
      <c r="P82">
        <f t="shared" si="8"/>
        <v>1678</v>
      </c>
      <c r="R82">
        <f t="shared" si="9"/>
        <v>-1</v>
      </c>
      <c r="S82">
        <f t="shared" si="10"/>
        <v>-1</v>
      </c>
      <c r="T82">
        <f t="shared" si="11"/>
        <v>-1</v>
      </c>
      <c r="U82">
        <f t="shared" si="12"/>
        <v>1678</v>
      </c>
      <c r="V82" t="e">
        <f>VLOOKUP(C82,'5.4 Ventas x farmacia'!B98:K261,12,FALSE)</f>
        <v>#REF!</v>
      </c>
      <c r="W82">
        <v>1683</v>
      </c>
      <c r="X82" t="e">
        <f t="shared" si="13"/>
        <v>#REF!</v>
      </c>
    </row>
    <row r="83" spans="1:24" x14ac:dyDescent="0.15">
      <c r="A83">
        <f t="shared" si="7"/>
        <v>0</v>
      </c>
      <c r="B83">
        <f>VLOOKUP(IF(AND($D83&gt;100,$D83&lt;7000),$D83-700,$D83-7000),'5.4 Ventas x farmacia'!$A$21:$J$202,10,FALSE)</f>
        <v>2409</v>
      </c>
      <c r="C83" t="s">
        <v>31</v>
      </c>
      <c r="D83">
        <v>719</v>
      </c>
      <c r="E83">
        <v>1311</v>
      </c>
      <c r="F83">
        <v>23</v>
      </c>
      <c r="G83">
        <v>50</v>
      </c>
      <c r="H83">
        <v>541</v>
      </c>
      <c r="I83">
        <v>453</v>
      </c>
      <c r="J83">
        <v>0</v>
      </c>
      <c r="K83">
        <v>31</v>
      </c>
      <c r="L83">
        <v>0</v>
      </c>
      <c r="M83">
        <v>2409</v>
      </c>
      <c r="N83">
        <v>11.8116</v>
      </c>
      <c r="O83">
        <v>1312</v>
      </c>
      <c r="P83">
        <f t="shared" si="8"/>
        <v>1311</v>
      </c>
      <c r="R83">
        <f t="shared" si="9"/>
        <v>0</v>
      </c>
      <c r="S83">
        <f t="shared" si="10"/>
        <v>0</v>
      </c>
      <c r="T83">
        <f t="shared" si="11"/>
        <v>0</v>
      </c>
      <c r="U83">
        <f t="shared" si="12"/>
        <v>1311</v>
      </c>
      <c r="W83">
        <v>1312</v>
      </c>
      <c r="X83">
        <f t="shared" si="13"/>
        <v>1312</v>
      </c>
    </row>
    <row r="84" spans="1:24" x14ac:dyDescent="0.15">
      <c r="A84">
        <f t="shared" si="7"/>
        <v>1</v>
      </c>
      <c r="B84">
        <f>VLOOKUP(IF(AND($D84&gt;100,$D84&lt;7000),$D84-700,$D84-7000),'5.4 Ventas x farmacia'!$A$21:$J$202,10,FALSE)</f>
        <v>992</v>
      </c>
      <c r="C84" t="s">
        <v>31</v>
      </c>
      <c r="D84">
        <v>769</v>
      </c>
      <c r="E84">
        <f>620-1</f>
        <v>619</v>
      </c>
      <c r="F84">
        <v>9</v>
      </c>
      <c r="G84">
        <v>9</v>
      </c>
      <c r="H84">
        <v>189</v>
      </c>
      <c r="I84">
        <v>161</v>
      </c>
      <c r="J84">
        <v>0</v>
      </c>
      <c r="K84">
        <v>5</v>
      </c>
      <c r="L84">
        <v>0</v>
      </c>
      <c r="M84">
        <v>993</v>
      </c>
      <c r="N84">
        <v>0.28116000000000002</v>
      </c>
      <c r="O84">
        <v>622</v>
      </c>
      <c r="P84">
        <f t="shared" si="8"/>
        <v>620</v>
      </c>
      <c r="R84">
        <f t="shared" si="9"/>
        <v>1</v>
      </c>
      <c r="S84">
        <f t="shared" si="10"/>
        <v>1</v>
      </c>
      <c r="T84">
        <f t="shared" si="11"/>
        <v>1</v>
      </c>
      <c r="U84">
        <f t="shared" si="12"/>
        <v>620</v>
      </c>
      <c r="W84">
        <v>622</v>
      </c>
      <c r="X84">
        <f t="shared" si="13"/>
        <v>622</v>
      </c>
    </row>
    <row r="85" spans="1:24" x14ac:dyDescent="0.15">
      <c r="A85">
        <f t="shared" si="7"/>
        <v>0</v>
      </c>
      <c r="B85">
        <f>VLOOKUP(IF(AND($D85&gt;100,$D85&lt;7000),$D85-700,$D85-7000),'5.4 Ventas x farmacia'!$A$21:$J$202,10,FALSE)</f>
        <v>5064</v>
      </c>
      <c r="C85" t="s">
        <v>31</v>
      </c>
      <c r="D85">
        <v>799</v>
      </c>
      <c r="E85">
        <v>1637</v>
      </c>
      <c r="F85">
        <v>129</v>
      </c>
      <c r="G85">
        <v>335</v>
      </c>
      <c r="H85">
        <v>1389</v>
      </c>
      <c r="I85">
        <v>1371</v>
      </c>
      <c r="J85">
        <v>51</v>
      </c>
      <c r="K85">
        <v>152</v>
      </c>
      <c r="L85">
        <v>0</v>
      </c>
      <c r="M85">
        <v>5064</v>
      </c>
      <c r="N85">
        <v>52.09675</v>
      </c>
      <c r="O85">
        <v>1640</v>
      </c>
      <c r="P85">
        <f t="shared" si="8"/>
        <v>1637</v>
      </c>
      <c r="R85">
        <f t="shared" si="9"/>
        <v>0</v>
      </c>
      <c r="S85">
        <f t="shared" si="10"/>
        <v>0</v>
      </c>
      <c r="T85">
        <f t="shared" si="11"/>
        <v>0</v>
      </c>
      <c r="U85">
        <f t="shared" si="12"/>
        <v>1637</v>
      </c>
      <c r="W85">
        <v>1640</v>
      </c>
      <c r="X85">
        <f t="shared" si="13"/>
        <v>1640</v>
      </c>
    </row>
    <row r="86" spans="1:24" x14ac:dyDescent="0.15">
      <c r="A86">
        <f t="shared" si="7"/>
        <v>2</v>
      </c>
      <c r="B86">
        <f>VLOOKUP(IF(AND($D86&gt;100,$D86&lt;7000),$D86-700,$D86-7000),'5.4 Ventas x farmacia'!$A$21:$J$202,10,FALSE)</f>
        <v>17481</v>
      </c>
      <c r="C86" t="s">
        <v>32</v>
      </c>
      <c r="D86">
        <v>761</v>
      </c>
      <c r="E86">
        <f>3122-3</f>
        <v>3119</v>
      </c>
      <c r="F86">
        <v>156</v>
      </c>
      <c r="G86">
        <v>1142</v>
      </c>
      <c r="H86">
        <v>6267</v>
      </c>
      <c r="I86">
        <v>5877</v>
      </c>
      <c r="J86">
        <v>344</v>
      </c>
      <c r="K86">
        <v>576</v>
      </c>
      <c r="L86">
        <v>0</v>
      </c>
      <c r="M86">
        <v>17483</v>
      </c>
      <c r="N86">
        <v>0</v>
      </c>
      <c r="O86">
        <v>3125</v>
      </c>
      <c r="P86">
        <f t="shared" si="8"/>
        <v>3121</v>
      </c>
      <c r="R86">
        <f t="shared" si="9"/>
        <v>2</v>
      </c>
      <c r="S86">
        <f t="shared" si="10"/>
        <v>2</v>
      </c>
      <c r="T86">
        <f t="shared" si="11"/>
        <v>2</v>
      </c>
      <c r="U86">
        <f t="shared" si="12"/>
        <v>3121</v>
      </c>
      <c r="V86" t="e">
        <f>VLOOKUP(C86,'5.4 Ventas x farmacia'!B102:K265,12,FALSE)</f>
        <v>#REF!</v>
      </c>
      <c r="W86">
        <v>3125</v>
      </c>
      <c r="X86" t="e">
        <f t="shared" si="13"/>
        <v>#REF!</v>
      </c>
    </row>
    <row r="87" spans="1:24" x14ac:dyDescent="0.15">
      <c r="A87">
        <f t="shared" si="7"/>
        <v>-1</v>
      </c>
      <c r="B87">
        <f>VLOOKUP(IF(AND($D87&gt;100,$D87&lt;7000),$D87-700,$D87-7000),'5.4 Ventas x farmacia'!$A$21:$J$202,10,FALSE)</f>
        <v>14645</v>
      </c>
      <c r="C87" t="s">
        <v>32</v>
      </c>
      <c r="D87">
        <v>760</v>
      </c>
      <c r="E87">
        <v>170</v>
      </c>
      <c r="F87">
        <v>94</v>
      </c>
      <c r="G87">
        <v>1043</v>
      </c>
      <c r="H87">
        <v>5630</v>
      </c>
      <c r="I87">
        <v>7046</v>
      </c>
      <c r="J87">
        <v>275</v>
      </c>
      <c r="K87">
        <v>387</v>
      </c>
      <c r="L87">
        <v>0</v>
      </c>
      <c r="M87">
        <v>14644</v>
      </c>
      <c r="N87">
        <v>0</v>
      </c>
      <c r="O87">
        <v>173</v>
      </c>
      <c r="P87">
        <f t="shared" si="8"/>
        <v>169</v>
      </c>
      <c r="R87">
        <f t="shared" si="9"/>
        <v>-1</v>
      </c>
      <c r="S87">
        <f t="shared" si="10"/>
        <v>-1</v>
      </c>
      <c r="T87">
        <f t="shared" si="11"/>
        <v>-1</v>
      </c>
      <c r="U87">
        <f t="shared" si="12"/>
        <v>169</v>
      </c>
      <c r="W87">
        <v>173</v>
      </c>
      <c r="X87">
        <f t="shared" si="13"/>
        <v>173</v>
      </c>
    </row>
    <row r="88" spans="1:24" x14ac:dyDescent="0.15">
      <c r="A88">
        <f t="shared" si="7"/>
        <v>-1</v>
      </c>
      <c r="B88">
        <f>VLOOKUP(IF(AND($D88&gt;100,$D88&lt;7000),$D88-700,$D88-7000),'5.4 Ventas x farmacia'!$A$21:$J$202,10,FALSE)</f>
        <v>4457</v>
      </c>
      <c r="C88" t="s">
        <v>33</v>
      </c>
      <c r="D88">
        <v>7129</v>
      </c>
      <c r="E88">
        <v>2005</v>
      </c>
      <c r="F88">
        <v>56</v>
      </c>
      <c r="G88">
        <v>100</v>
      </c>
      <c r="H88">
        <v>1717</v>
      </c>
      <c r="I88">
        <v>442</v>
      </c>
      <c r="J88">
        <v>100</v>
      </c>
      <c r="K88">
        <v>37</v>
      </c>
      <c r="L88">
        <v>0</v>
      </c>
      <c r="M88">
        <v>4456</v>
      </c>
      <c r="N88">
        <v>189.42066</v>
      </c>
      <c r="O88">
        <v>2008</v>
      </c>
      <c r="P88">
        <f t="shared" si="8"/>
        <v>2004</v>
      </c>
      <c r="R88">
        <f t="shared" si="9"/>
        <v>-1</v>
      </c>
      <c r="S88">
        <f t="shared" si="10"/>
        <v>-1</v>
      </c>
      <c r="T88">
        <f t="shared" si="11"/>
        <v>-1</v>
      </c>
      <c r="U88">
        <f t="shared" si="12"/>
        <v>2004</v>
      </c>
      <c r="V88" t="e">
        <f>VLOOKUP(C88,'5.4 Ventas x farmacia'!B104:K267,12,FALSE)</f>
        <v>#REF!</v>
      </c>
      <c r="W88">
        <v>2008</v>
      </c>
      <c r="X88" t="e">
        <f t="shared" si="13"/>
        <v>#REF!</v>
      </c>
    </row>
    <row r="89" spans="1:24" x14ac:dyDescent="0.15">
      <c r="A89">
        <f t="shared" si="7"/>
        <v>0</v>
      </c>
      <c r="B89">
        <f>VLOOKUP(IF(AND($D89&gt;100,$D89&lt;7000),$D89-700,$D89-7000),'5.4 Ventas x farmacia'!$A$21:$J$202,10,FALSE)</f>
        <v>10841</v>
      </c>
      <c r="C89" t="s">
        <v>34</v>
      </c>
      <c r="D89">
        <v>737</v>
      </c>
      <c r="E89">
        <v>4524</v>
      </c>
      <c r="F89">
        <v>129</v>
      </c>
      <c r="G89">
        <v>286</v>
      </c>
      <c r="H89">
        <v>3352</v>
      </c>
      <c r="I89">
        <v>2289</v>
      </c>
      <c r="J89">
        <v>108</v>
      </c>
      <c r="K89">
        <v>153</v>
      </c>
      <c r="L89">
        <v>0</v>
      </c>
      <c r="M89">
        <v>10841</v>
      </c>
      <c r="N89">
        <v>2.7848899999999999</v>
      </c>
      <c r="O89">
        <v>4526</v>
      </c>
      <c r="P89">
        <f t="shared" si="8"/>
        <v>4524</v>
      </c>
      <c r="R89">
        <f t="shared" si="9"/>
        <v>0</v>
      </c>
      <c r="S89">
        <f t="shared" si="10"/>
        <v>0</v>
      </c>
      <c r="T89">
        <f t="shared" si="11"/>
        <v>0</v>
      </c>
      <c r="U89">
        <f t="shared" si="12"/>
        <v>4524</v>
      </c>
      <c r="V89" t="e">
        <f>VLOOKUP(C89,'5.4 Ventas x farmacia'!B105:K268,12,FALSE)</f>
        <v>#REF!</v>
      </c>
      <c r="W89">
        <v>4526</v>
      </c>
      <c r="X89" t="e">
        <f t="shared" si="13"/>
        <v>#REF!</v>
      </c>
    </row>
    <row r="90" spans="1:24" x14ac:dyDescent="0.15">
      <c r="A90">
        <f t="shared" si="7"/>
        <v>0</v>
      </c>
      <c r="B90">
        <f>VLOOKUP(IF(AND($D90&gt;100,$D90&lt;7000),$D90-700,$D90-7000),'5.4 Ventas x farmacia'!$A$21:$J$202,10,FALSE)</f>
        <v>5087</v>
      </c>
      <c r="C90" t="s">
        <v>34</v>
      </c>
      <c r="D90">
        <v>709</v>
      </c>
      <c r="E90">
        <v>3289</v>
      </c>
      <c r="F90">
        <v>45</v>
      </c>
      <c r="G90">
        <v>138</v>
      </c>
      <c r="H90">
        <v>1050</v>
      </c>
      <c r="I90">
        <v>501</v>
      </c>
      <c r="J90">
        <v>32</v>
      </c>
      <c r="K90">
        <v>32</v>
      </c>
      <c r="L90">
        <v>0</v>
      </c>
      <c r="M90">
        <v>5087</v>
      </c>
      <c r="N90">
        <v>109.01282</v>
      </c>
      <c r="O90">
        <v>3292</v>
      </c>
      <c r="P90">
        <f t="shared" si="8"/>
        <v>3289</v>
      </c>
      <c r="R90">
        <f t="shared" si="9"/>
        <v>0</v>
      </c>
      <c r="S90">
        <f t="shared" si="10"/>
        <v>0</v>
      </c>
      <c r="T90">
        <f t="shared" si="11"/>
        <v>0</v>
      </c>
      <c r="U90">
        <f t="shared" si="12"/>
        <v>3289</v>
      </c>
      <c r="W90">
        <v>3292</v>
      </c>
      <c r="X90">
        <f t="shared" si="13"/>
        <v>3292</v>
      </c>
    </row>
    <row r="91" spans="1:24" x14ac:dyDescent="0.15">
      <c r="A91">
        <f>SUM(A3:A90)</f>
        <v>5</v>
      </c>
      <c r="B91">
        <f>SUM(B3:B90)</f>
        <v>684264</v>
      </c>
      <c r="E91" s="43">
        <f t="shared" ref="E91:K91" si="14">SUM(E3:E90)</f>
        <v>248471</v>
      </c>
      <c r="F91" s="43">
        <f t="shared" si="14"/>
        <v>10010</v>
      </c>
      <c r="G91" s="43">
        <f t="shared" si="14"/>
        <v>34507</v>
      </c>
      <c r="H91" s="43">
        <f t="shared" si="14"/>
        <v>198197</v>
      </c>
      <c r="I91" s="43">
        <f t="shared" si="14"/>
        <v>153856</v>
      </c>
      <c r="J91" s="43">
        <f t="shared" si="14"/>
        <v>6605</v>
      </c>
      <c r="K91" s="43">
        <f t="shared" si="14"/>
        <v>32619</v>
      </c>
      <c r="L91" s="43">
        <f>SUM(E91:K91)</f>
        <v>684265</v>
      </c>
      <c r="M91" s="40">
        <f>SUM(M3:M90)</f>
        <v>684269</v>
      </c>
      <c r="N91" s="40">
        <f>SUM(N3:N90)</f>
        <v>6613.6995799999986</v>
      </c>
      <c r="P91">
        <f>SUM(O3:O90)-SUM(P3:P90)</f>
        <v>225</v>
      </c>
      <c r="R91">
        <f>SUM(R3:R90)</f>
        <v>5</v>
      </c>
      <c r="S91">
        <f>SUM(S3:S90)</f>
        <v>4</v>
      </c>
      <c r="T91">
        <f t="shared" si="11"/>
        <v>4</v>
      </c>
      <c r="U91">
        <f>SUM(U3:U90)</f>
        <v>248476</v>
      </c>
      <c r="V91" t="e">
        <f>SUM(V3:V90)</f>
        <v>#REF!</v>
      </c>
    </row>
    <row r="92" spans="1:24" x14ac:dyDescent="0.15">
      <c r="M92" s="40"/>
      <c r="N92" s="40">
        <f>M91-N91</f>
        <v>677655.30041999999</v>
      </c>
      <c r="O92" s="40"/>
    </row>
    <row r="93" spans="1:24" x14ac:dyDescent="0.15">
      <c r="M93" s="40">
        <f>SUM(E3:L90)</f>
        <v>684265</v>
      </c>
      <c r="N93" s="40"/>
      <c r="O93" s="40"/>
    </row>
    <row r="94" spans="1:24" x14ac:dyDescent="0.15">
      <c r="M94" s="40">
        <f>M93-O91</f>
        <v>684265</v>
      </c>
      <c r="N94" s="40"/>
      <c r="O94" s="40"/>
    </row>
    <row r="95" spans="1:24" ht="15" x14ac:dyDescent="0.25">
      <c r="L95" s="41" t="s">
        <v>108</v>
      </c>
      <c r="M95" s="42">
        <v>684264.42000000016</v>
      </c>
    </row>
    <row r="96" spans="1:24" x14ac:dyDescent="0.15">
      <c r="M96" s="40">
        <f>M93-M95</f>
        <v>0.57999999984167516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5.4 Ventas x farmacia</vt:lpstr>
      <vt:lpstr>Hoja1</vt:lpstr>
      <vt:lpstr>'5.4 Ventas x farmacia'!Área_de_impresión</vt:lpstr>
      <vt:lpstr>'5.4 Ventas x farmacia'!Títulos_a_imprimir</vt:lpstr>
    </vt:vector>
  </TitlesOfParts>
  <Company>I.S.S.S.T.E.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ISSSTE</cp:lastModifiedBy>
  <cp:lastPrinted>2012-07-24T16:41:48Z</cp:lastPrinted>
  <dcterms:created xsi:type="dcterms:W3CDTF">2006-06-27T18:57:07Z</dcterms:created>
  <dcterms:modified xsi:type="dcterms:W3CDTF">2013-06-27T20:36:04Z</dcterms:modified>
</cp:coreProperties>
</file>