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  <sheet name="Hoja2" sheetId="2" r:id="rId2"/>
  </sheets>
  <definedNames>
    <definedName name="_Regression_Int" localSheetId="0" hidden="1">1</definedName>
    <definedName name="A_IMPRESIÓN_IM">'CUAD0402'!$A$1:$I$54</definedName>
    <definedName name="_xlnm.Print_Area" localSheetId="0">'CUAD0402'!$A$1:$I$56</definedName>
    <definedName name="Imprimir_área_IM" localSheetId="0">'CUAD0402'!$A$1:$I$54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<sst xmlns="http://schemas.openxmlformats.org/spreadsheetml/2006/main" count="47" uniqueCount="41">
  <si>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</si>
  <si>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</si>
  <si>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</si>
  <si>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</si>
  <si>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</si>
  <si>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</si>
  <si>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</si>
  <si>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</si>
  <si>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</si>
  <si>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</si>
  <si>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</si>
  <si>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</si>
  <si>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</si>
  <si>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</si>
  <si>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</si>
  <si>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</si>
  <si>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</si>
  <si>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</si>
  <si>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</si>
  <si>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</si>
  <si>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</si>
  <si>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</si>
  <si>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</si>
  <si>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</si>
  <si>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</si>
  <si>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</si>
  <si>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</si>
  <si>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</si>
  <si>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</si>
  <si>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</si>
  <si>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</si>
  <si>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</si>
  <si>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OTROS ORGANISMOS</t>
  </si>
  <si>
    <t>TURISSSTE</t>
  </si>
  <si>
    <t>( MILES DE PESOS )</t>
  </si>
  <si>
    <t>ORGANISMO</t>
  </si>
  <si>
    <t>SECRETARIA DE AGRICULTURA, GANADERIA Y DESARROLLO  RURAL, PESCA Y ALIMENTACION</t>
  </si>
  <si>
    <t>INSTITUTO NACIONAL DE LAS PERSONAS ADULTAS MAYORES</t>
  </si>
  <si>
    <t xml:space="preserve"> 4. 2  PRÉSTAMOS ORDINARIOS POR ORGANISMO</t>
  </si>
  <si>
    <t>-</t>
  </si>
  <si>
    <t xml:space="preserve"> ANUARIO ESTADÍSTICO 2011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</si>
</sst>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0.0"/>
    <numFmt numFmtId="176" formatCode="#,##0.0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6" fontId="1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8" fontId="1" fillId="0" borderId="10" xfId="48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9" fontId="1" fillId="0" borderId="0" xfId="48" applyNumberFormat="1" applyFont="1" applyBorder="1" applyAlignment="1" applyProtection="1">
      <alignment/>
      <protection/>
    </xf>
    <xf numFmtId="168" fontId="1" fillId="0" borderId="0" xfId="48" applyNumberFormat="1" applyFont="1" applyBorder="1" applyAlignment="1" applyProtection="1">
      <alignment/>
      <protection/>
    </xf>
    <xf numFmtId="175" fontId="1" fillId="0" borderId="0" xfId="48" applyNumberFormat="1" applyFont="1" applyBorder="1" applyAlignment="1" applyProtection="1">
      <alignment/>
      <protection/>
    </xf>
    <xf numFmtId="175" fontId="1" fillId="0" borderId="10" xfId="48" applyNumberFormat="1" applyFont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9" fontId="2" fillId="0" borderId="0" xfId="48" applyNumberFormat="1" applyFont="1" applyBorder="1" applyAlignment="1" applyProtection="1">
      <alignment/>
      <protection/>
    </xf>
    <xf numFmtId="176" fontId="2" fillId="0" borderId="0" xfId="48" applyNumberFormat="1" applyFont="1" applyBorder="1" applyAlignment="1" applyProtection="1">
      <alignment/>
      <protection/>
    </xf>
    <xf numFmtId="169" fontId="1" fillId="0" borderId="0" xfId="48" applyNumberFormat="1" applyFont="1" applyBorder="1" applyAlignment="1" applyProtection="1">
      <alignment/>
      <protection/>
    </xf>
    <xf numFmtId="175" fontId="1" fillId="0" borderId="0" xfId="48" applyNumberFormat="1" applyFont="1" applyBorder="1" applyAlignment="1" applyProtection="1">
      <alignment horizontal="right"/>
      <protection/>
    </xf>
    <xf numFmtId="168" fontId="1" fillId="0" borderId="0" xfId="48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200025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12109375" style="6" customWidth="1"/>
    <col min="2" max="2" width="76.00390625" style="6" customWidth="1"/>
    <col min="3" max="3" width="15.00390625" style="6" customWidth="1"/>
    <col min="4" max="4" width="9.375" style="6" customWidth="1"/>
    <col min="5" max="5" width="16.75390625" style="6" customWidth="1"/>
    <col min="6" max="6" width="8.50390625" style="6" customWidth="1"/>
    <col min="7" max="7" width="16.00390625" style="6" customWidth="1"/>
    <col min="8" max="8" width="8.875" style="6" customWidth="1"/>
    <col min="9" max="9" width="1.625" style="6" hidden="1" customWidth="1"/>
    <col min="10" max="10" width="12.625" style="0" customWidth="1"/>
    <col min="11" max="11" width="16.625" style="0" customWidth="1"/>
    <col min="12" max="12" width="17.625" style="0" customWidth="1"/>
    <col min="13" max="13" width="14.625" style="0" customWidth="1"/>
    <col min="14" max="14" width="6.625" style="0" customWidth="1"/>
  </cols>
  <sheetData>
    <row r="1" spans="1:10" ht="12.75">
      <c r="A1" s="10"/>
      <c r="B1" s="19"/>
      <c r="C1" s="20"/>
      <c r="D1" s="20"/>
      <c r="E1" s="20"/>
      <c r="F1" s="20"/>
      <c r="G1" s="20"/>
      <c r="H1" s="20"/>
      <c r="I1" s="20"/>
      <c r="J1" s="32"/>
    </row>
    <row r="2" spans="1:10" ht="12.75">
      <c r="A2" s="20"/>
      <c r="B2" s="34" t="s">
        <v>40</v>
      </c>
      <c r="C2" s="34"/>
      <c r="D2" s="34"/>
      <c r="E2" s="34"/>
      <c r="F2" s="34"/>
      <c r="G2" s="34"/>
      <c r="H2" s="34"/>
      <c r="I2" s="34"/>
      <c r="J2" s="32"/>
    </row>
    <row r="3" spans="1:10" ht="12.75">
      <c r="A3" s="20"/>
      <c r="B3" s="10" t="s">
        <v>0</v>
      </c>
      <c r="C3" s="20"/>
      <c r="D3" s="20"/>
      <c r="E3" s="20"/>
      <c r="F3" s="20"/>
      <c r="G3" s="20"/>
      <c r="H3" s="20"/>
      <c r="I3" s="20"/>
      <c r="J3" s="32"/>
    </row>
    <row r="4" spans="1:10" ht="18">
      <c r="A4" s="20"/>
      <c r="B4" s="35" t="s">
        <v>38</v>
      </c>
      <c r="C4" s="35"/>
      <c r="D4" s="35"/>
      <c r="E4" s="35"/>
      <c r="F4" s="35"/>
      <c r="G4" s="35"/>
      <c r="H4" s="35"/>
      <c r="I4" s="35"/>
      <c r="J4" s="32"/>
    </row>
    <row r="5" spans="1:10" ht="18">
      <c r="A5" s="20"/>
      <c r="B5" s="35" t="s">
        <v>34</v>
      </c>
      <c r="C5" s="35"/>
      <c r="D5" s="35"/>
      <c r="E5" s="35"/>
      <c r="F5" s="35"/>
      <c r="G5" s="35"/>
      <c r="H5" s="35"/>
      <c r="I5" s="35"/>
      <c r="J5" s="32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32"/>
    </row>
    <row r="7" spans="1:10" ht="6.75" customHeight="1">
      <c r="A7" s="20"/>
      <c r="B7" s="36" t="s">
        <v>35</v>
      </c>
      <c r="C7" s="15"/>
      <c r="D7" s="15"/>
      <c r="E7" s="15"/>
      <c r="F7" s="15"/>
      <c r="G7" s="15"/>
      <c r="H7" s="15"/>
      <c r="I7" s="21"/>
      <c r="J7" s="32"/>
    </row>
    <row r="8" spans="1:10" ht="12.75">
      <c r="A8" s="20"/>
      <c r="B8" s="37"/>
      <c r="C8" s="16" t="s">
        <v>1</v>
      </c>
      <c r="D8" s="17"/>
      <c r="E8" s="16" t="s">
        <v>2</v>
      </c>
      <c r="F8" s="17"/>
      <c r="G8" s="16" t="s">
        <v>3</v>
      </c>
      <c r="H8" s="17"/>
      <c r="I8" s="21"/>
      <c r="J8" s="32"/>
    </row>
    <row r="9" spans="1:10" ht="12.75">
      <c r="A9" s="20"/>
      <c r="B9" s="37"/>
      <c r="C9" s="16" t="s">
        <v>4</v>
      </c>
      <c r="D9" s="16" t="s">
        <v>5</v>
      </c>
      <c r="E9" s="16" t="s">
        <v>6</v>
      </c>
      <c r="F9" s="16" t="s">
        <v>5</v>
      </c>
      <c r="G9" s="16" t="s">
        <v>7</v>
      </c>
      <c r="H9" s="16" t="s">
        <v>5</v>
      </c>
      <c r="I9" s="21"/>
      <c r="J9" s="32"/>
    </row>
    <row r="10" spans="1:10" ht="6.75" customHeight="1">
      <c r="A10" s="20"/>
      <c r="B10" s="38"/>
      <c r="C10" s="18"/>
      <c r="D10" s="18"/>
      <c r="E10" s="18"/>
      <c r="F10" s="18"/>
      <c r="G10" s="18"/>
      <c r="H10" s="18"/>
      <c r="I10" s="21"/>
      <c r="J10" s="32"/>
    </row>
    <row r="11" spans="1:10" ht="12.75">
      <c r="A11" s="20"/>
      <c r="B11" s="10"/>
      <c r="C11" s="20"/>
      <c r="D11" s="20"/>
      <c r="E11" s="20"/>
      <c r="F11" s="20"/>
      <c r="G11" s="20"/>
      <c r="H11" s="20"/>
      <c r="I11" s="20"/>
      <c r="J11" s="32"/>
    </row>
    <row r="12" spans="1:10" ht="12.75">
      <c r="A12" s="20"/>
      <c r="B12" s="20"/>
      <c r="C12" s="22"/>
      <c r="D12" s="23"/>
      <c r="E12" s="24"/>
      <c r="F12" s="23"/>
      <c r="G12" s="24"/>
      <c r="H12" s="23"/>
      <c r="I12" s="20"/>
      <c r="J12" s="32"/>
    </row>
    <row r="13" spans="1:12" s="4" customFormat="1" ht="12.75">
      <c r="A13" s="25"/>
      <c r="B13" s="26" t="s">
        <v>8</v>
      </c>
      <c r="C13" s="27">
        <f>SUM(C15:C41)</f>
        <v>361393</v>
      </c>
      <c r="D13" s="28">
        <v>100</v>
      </c>
      <c r="E13" s="28">
        <f>SUM(E15:E40)</f>
        <v>5925609.3</v>
      </c>
      <c r="F13" s="28">
        <v>100</v>
      </c>
      <c r="G13" s="28">
        <f>SUM(G15:G41)</f>
        <v>5463274.1</v>
      </c>
      <c r="H13" s="28">
        <v>100</v>
      </c>
      <c r="I13" s="25"/>
      <c r="J13" s="33"/>
      <c r="K13" s="5"/>
      <c r="L13" s="5"/>
    </row>
    <row r="14" spans="1:12" ht="12.75">
      <c r="A14" s="20"/>
      <c r="B14" s="20"/>
      <c r="C14" s="11"/>
      <c r="D14" s="12"/>
      <c r="E14" s="12"/>
      <c r="F14" s="12"/>
      <c r="G14" s="12"/>
      <c r="H14" s="12"/>
      <c r="I14" s="20"/>
      <c r="J14" s="32"/>
      <c r="K14" s="1"/>
      <c r="L14" s="1"/>
    </row>
    <row r="15" spans="1:12" ht="12.75">
      <c r="A15" s="20"/>
      <c r="B15" s="10" t="s">
        <v>9</v>
      </c>
      <c r="C15" s="11">
        <f>3896+6+32</f>
        <v>3934</v>
      </c>
      <c r="D15" s="13">
        <f>+C15*100/C13</f>
        <v>1.0885656335346838</v>
      </c>
      <c r="E15" s="12">
        <f>57039.9+98+1790.6</f>
        <v>58928.5</v>
      </c>
      <c r="F15" s="12">
        <f>+E15*F13/E13</f>
        <v>0.9944715727376762</v>
      </c>
      <c r="G15" s="12">
        <f>55516.7+97+959.9</f>
        <v>56573.6</v>
      </c>
      <c r="H15" s="12">
        <f>+G15*100/G13</f>
        <v>1.0355255651551514</v>
      </c>
      <c r="I15" s="20"/>
      <c r="J15" s="32"/>
      <c r="K15" s="1"/>
      <c r="L15" s="1"/>
    </row>
    <row r="16" spans="1:12" ht="12.75">
      <c r="A16" s="20"/>
      <c r="B16" s="10" t="s">
        <v>10</v>
      </c>
      <c r="C16" s="11">
        <f>1469+9+4</f>
        <v>1482</v>
      </c>
      <c r="D16" s="13">
        <f>+C16*D13/C13</f>
        <v>0.41007988533258805</v>
      </c>
      <c r="E16" s="12">
        <f>20940.2+112.5+165.9</f>
        <v>21218.600000000002</v>
      </c>
      <c r="F16" s="12">
        <f>+E16*F13/E13</f>
        <v>0.3580830075988979</v>
      </c>
      <c r="G16" s="12">
        <f>20016+111.3+120</f>
        <v>20247.3</v>
      </c>
      <c r="H16" s="12">
        <f>+G16*100/G13</f>
        <v>0.3706074348347267</v>
      </c>
      <c r="I16" s="20"/>
      <c r="J16" s="32"/>
      <c r="K16" s="1"/>
      <c r="L16" s="1"/>
    </row>
    <row r="17" spans="1:12" ht="12.75">
      <c r="A17" s="20"/>
      <c r="B17" s="10" t="s">
        <v>11</v>
      </c>
      <c r="C17" s="11">
        <f>6238+11+63</f>
        <v>6312</v>
      </c>
      <c r="D17" s="13">
        <f>+C17*D13/C13</f>
        <v>1.7465750581776625</v>
      </c>
      <c r="E17" s="12">
        <f>90498.5+142.5+2983.5</f>
        <v>93624.5</v>
      </c>
      <c r="F17" s="12">
        <f>+E17*F13/E13</f>
        <v>1.5799978577730396</v>
      </c>
      <c r="G17" s="12">
        <f>87641+141+1888.2</f>
        <v>89670.2</v>
      </c>
      <c r="H17" s="12">
        <f>+G17*100/G13</f>
        <v>1.6413271301910333</v>
      </c>
      <c r="I17" s="20"/>
      <c r="J17" s="32"/>
      <c r="K17" s="1"/>
      <c r="L17" s="1"/>
    </row>
    <row r="18" spans="1:12" ht="12.75">
      <c r="A18" s="20"/>
      <c r="B18" s="10" t="s">
        <v>12</v>
      </c>
      <c r="C18" s="11">
        <f>4188+1+175</f>
        <v>4364</v>
      </c>
      <c r="D18" s="13">
        <f>+C18*D13/C13</f>
        <v>1.2075496758376616</v>
      </c>
      <c r="E18" s="12">
        <f>69636.9+18.5+8635.3</f>
        <v>78290.7</v>
      </c>
      <c r="F18" s="12">
        <f>+E18*F13/E13</f>
        <v>1.3212261564393049</v>
      </c>
      <c r="G18" s="12">
        <f>61909+18.3+5171.8</f>
        <v>67099.1</v>
      </c>
      <c r="H18" s="12">
        <f>+G18*100/G13</f>
        <v>1.2281847619543749</v>
      </c>
      <c r="I18" s="20"/>
      <c r="J18" s="32"/>
      <c r="K18" s="1"/>
      <c r="L18" s="1"/>
    </row>
    <row r="19" spans="1:12" ht="12.75">
      <c r="A19" s="20"/>
      <c r="B19" s="10" t="s">
        <v>13</v>
      </c>
      <c r="C19" s="11">
        <f>771+9+0</f>
        <v>780</v>
      </c>
      <c r="D19" s="13">
        <f>+C19*D13/C13</f>
        <v>0.21583151859609898</v>
      </c>
      <c r="E19" s="12">
        <f>12205+498.7</f>
        <v>12703.7</v>
      </c>
      <c r="F19" s="12">
        <f>+E19*F13/E13</f>
        <v>0.21438639229893203</v>
      </c>
      <c r="G19" s="12">
        <f>10679.3+270</f>
        <v>10949.3</v>
      </c>
      <c r="H19" s="12">
        <f>+G19*100/G13</f>
        <v>0.2004164499086729</v>
      </c>
      <c r="I19" s="20"/>
      <c r="J19" s="32"/>
      <c r="K19" s="1"/>
      <c r="L19" s="1"/>
    </row>
    <row r="20" spans="1:12" ht="12.75">
      <c r="A20" s="20"/>
      <c r="B20" s="10" t="s">
        <v>14</v>
      </c>
      <c r="C20" s="11">
        <f>126440+66+2063</f>
        <v>128569</v>
      </c>
      <c r="D20" s="13">
        <v>36</v>
      </c>
      <c r="E20" s="12">
        <f>1951030.7+1006.1+93464.5</f>
        <v>2045501.3</v>
      </c>
      <c r="F20" s="12">
        <v>35</v>
      </c>
      <c r="G20" s="12">
        <f>1866673.4+993.2+61187.4</f>
        <v>1928853.9999999998</v>
      </c>
      <c r="H20" s="12">
        <v>35.8</v>
      </c>
      <c r="I20" s="20"/>
      <c r="J20" s="32"/>
      <c r="K20" s="1"/>
      <c r="L20" s="1"/>
    </row>
    <row r="21" spans="1:12" ht="12.75">
      <c r="A21" s="20"/>
      <c r="B21" s="10" t="s">
        <v>15</v>
      </c>
      <c r="C21" s="11">
        <f>962+1+15</f>
        <v>978</v>
      </c>
      <c r="D21" s="13">
        <f>+C21*D13/C13</f>
        <v>0.27061951947049334</v>
      </c>
      <c r="E21" s="12">
        <f>15189.3+13+629.2</f>
        <v>15831.5</v>
      </c>
      <c r="F21" s="12">
        <f>+E21*F13/E13</f>
        <v>0.267170837604835</v>
      </c>
      <c r="G21" s="12">
        <f>13977.9+12.8+450</f>
        <v>14440.699999999999</v>
      </c>
      <c r="H21" s="12">
        <f>+G21*100/G13</f>
        <v>0.26432318305244834</v>
      </c>
      <c r="I21" s="20"/>
      <c r="J21" s="32"/>
      <c r="K21" s="1"/>
      <c r="L21" s="1"/>
    </row>
    <row r="22" spans="1:12" ht="12.75">
      <c r="A22" s="20"/>
      <c r="B22" s="10" t="s">
        <v>16</v>
      </c>
      <c r="C22" s="11">
        <f>642+20</f>
        <v>662</v>
      </c>
      <c r="D22" s="13">
        <f>+C22*D13/C13</f>
        <v>0.18318008373156094</v>
      </c>
      <c r="E22" s="12">
        <f>10456.5+770.4</f>
        <v>11226.9</v>
      </c>
      <c r="F22" s="12">
        <f>+E22*100/E13</f>
        <v>0.18946406068317734</v>
      </c>
      <c r="G22" s="12">
        <f>9465.7+600</f>
        <v>10065.7</v>
      </c>
      <c r="H22" s="12">
        <f>+G22*100/G13</f>
        <v>0.18424299816844264</v>
      </c>
      <c r="I22" s="20"/>
      <c r="J22" s="32"/>
      <c r="K22" s="1"/>
      <c r="L22" s="1"/>
    </row>
    <row r="23" spans="1:12" ht="12.75">
      <c r="A23" s="20"/>
      <c r="B23" s="10" t="s">
        <v>17</v>
      </c>
      <c r="C23" s="11">
        <f>11779+5</f>
        <v>11784</v>
      </c>
      <c r="D23" s="13">
        <f>+C23*D13/C13</f>
        <v>3.2607161732518337</v>
      </c>
      <c r="E23" s="12">
        <f>186723.1+78.7+0</f>
        <v>186801.80000000002</v>
      </c>
      <c r="F23" s="12">
        <f>+E23*100/E13</f>
        <v>3.1524488123103223</v>
      </c>
      <c r="G23" s="12">
        <f>182619.9+77.9</f>
        <v>182697.8</v>
      </c>
      <c r="H23" s="12">
        <f>+G23*100/G13</f>
        <v>3.3441082518631093</v>
      </c>
      <c r="I23" s="20"/>
      <c r="J23" s="32"/>
      <c r="K23" s="1"/>
      <c r="L23" s="1"/>
    </row>
    <row r="24" spans="1:12" ht="12.75">
      <c r="A24" s="20"/>
      <c r="B24" s="10" t="s">
        <v>18</v>
      </c>
      <c r="C24" s="11">
        <f>27516+23+1148</f>
        <v>28687</v>
      </c>
      <c r="D24" s="13">
        <f>+C24*D13/C13</f>
        <v>7.937895864059348</v>
      </c>
      <c r="E24" s="12">
        <f>401225.8+337.3+41170.3</f>
        <v>442733.39999999997</v>
      </c>
      <c r="F24" s="12">
        <f>+E24*100/E13</f>
        <v>7.47152533326826</v>
      </c>
      <c r="G24" s="12">
        <f>385453+328+34306.2</f>
        <v>420087.2</v>
      </c>
      <c r="H24" s="12">
        <f>+G24*100/G13</f>
        <v>7.689293861349553</v>
      </c>
      <c r="I24" s="20"/>
      <c r="J24" s="32"/>
      <c r="K24" s="1"/>
      <c r="L24" s="1"/>
    </row>
    <row r="25" spans="1:12" ht="12.75">
      <c r="A25" s="20"/>
      <c r="B25" s="10" t="s">
        <v>19</v>
      </c>
      <c r="C25" s="11">
        <f>15655+15+976</f>
        <v>16646</v>
      </c>
      <c r="D25" s="13">
        <f>+C25*D13/C13</f>
        <v>4.606065972500851</v>
      </c>
      <c r="E25" s="12">
        <f>241362.1+242.5+52203</f>
        <v>293807.6</v>
      </c>
      <c r="F25" s="12">
        <f>+E25*100/E13</f>
        <v>4.95826817336742</v>
      </c>
      <c r="G25" s="12">
        <f>223858+225.9+28785.1</f>
        <v>252869</v>
      </c>
      <c r="H25" s="12">
        <f>+G25*100/G13</f>
        <v>4.628524862041976</v>
      </c>
      <c r="I25" s="20"/>
      <c r="J25" s="32"/>
      <c r="K25" s="1"/>
      <c r="L25" s="1"/>
    </row>
    <row r="26" spans="1:12" ht="12.75">
      <c r="A26" s="20"/>
      <c r="B26" s="10" t="s">
        <v>20</v>
      </c>
      <c r="C26" s="11">
        <f>9594+2</f>
        <v>9596</v>
      </c>
      <c r="D26" s="13">
        <f>+C26*D13/C13</f>
        <v>2.655281092882264</v>
      </c>
      <c r="E26" s="12">
        <f>143329.1+31.5</f>
        <v>143360.6</v>
      </c>
      <c r="F26" s="12">
        <f>+E26*F13/E13</f>
        <v>2.4193393918157917</v>
      </c>
      <c r="G26" s="12">
        <f>130984.2+31.1</f>
        <v>131015.3</v>
      </c>
      <c r="H26" s="12">
        <f>+G26*100/G13</f>
        <v>2.3981095878019376</v>
      </c>
      <c r="I26" s="20"/>
      <c r="J26" s="32"/>
      <c r="K26" s="1"/>
      <c r="L26" s="1"/>
    </row>
    <row r="27" spans="1:12" ht="12.75">
      <c r="A27" s="20"/>
      <c r="B27" s="10" t="s">
        <v>21</v>
      </c>
      <c r="C27" s="11">
        <f>79050+26+511</f>
        <v>79587</v>
      </c>
      <c r="D27" s="13">
        <f>+C27*D13/C13</f>
        <v>22.022285987830422</v>
      </c>
      <c r="E27" s="12">
        <f>1453838.3+451.1+24169.6</f>
        <v>1478459.0000000002</v>
      </c>
      <c r="F27" s="12">
        <f>+E27*100/E13</f>
        <v>24.95032873665836</v>
      </c>
      <c r="G27" s="12">
        <f>1288958.9+443.5+15279.5</f>
        <v>1304681.9</v>
      </c>
      <c r="H27" s="12">
        <f>+G27*100/G13</f>
        <v>23.880952632415056</v>
      </c>
      <c r="I27" s="20"/>
      <c r="J27" s="32"/>
      <c r="K27" s="1"/>
      <c r="L27" s="1"/>
    </row>
    <row r="28" spans="1:12" ht="12.75">
      <c r="A28" s="20"/>
      <c r="B28" s="10" t="s">
        <v>22</v>
      </c>
      <c r="C28" s="11">
        <v>84</v>
      </c>
      <c r="D28" s="13">
        <v>0.1</v>
      </c>
      <c r="E28" s="12">
        <v>1492.2</v>
      </c>
      <c r="F28" s="12">
        <f>+E28*100/E13</f>
        <v>0.0251822205017803</v>
      </c>
      <c r="G28" s="12">
        <v>1329.3</v>
      </c>
      <c r="H28" s="12">
        <f>+G28*100/G13</f>
        <v>0.024331563375156302</v>
      </c>
      <c r="I28" s="20"/>
      <c r="J28" s="32"/>
      <c r="K28" s="1"/>
      <c r="L28" s="1"/>
    </row>
    <row r="29" spans="1:12" ht="12.75">
      <c r="A29" s="20"/>
      <c r="B29" s="10" t="s">
        <v>36</v>
      </c>
      <c r="C29" s="11">
        <f>2847+96</f>
        <v>2943</v>
      </c>
      <c r="D29" s="13">
        <f>+C29*D13/C13</f>
        <v>0.8143489220875889</v>
      </c>
      <c r="E29" s="12">
        <f>43877.3+4539</f>
        <v>48416.3</v>
      </c>
      <c r="F29" s="12">
        <f>+E29*100/E13</f>
        <v>0.8170687189923237</v>
      </c>
      <c r="G29" s="12">
        <f>40405.3+2857.9</f>
        <v>43263.200000000004</v>
      </c>
      <c r="H29" s="12">
        <f>+G29*100/G13</f>
        <v>0.7918914410682781</v>
      </c>
      <c r="I29" s="20"/>
      <c r="J29" s="32"/>
      <c r="K29" s="1"/>
      <c r="L29" s="1"/>
    </row>
    <row r="30" spans="1:12" ht="12.75">
      <c r="A30" s="20"/>
      <c r="B30" s="10" t="s">
        <v>23</v>
      </c>
      <c r="C30" s="11">
        <f>1140+1+42</f>
        <v>1183</v>
      </c>
      <c r="D30" s="13">
        <f>+C30*D13/C13</f>
        <v>0.3273444698707501</v>
      </c>
      <c r="E30" s="12">
        <f>17821.6+10.5+2159.5</f>
        <v>19991.6</v>
      </c>
      <c r="F30" s="12">
        <f>+E30*100/E13</f>
        <v>0.33737627622529887</v>
      </c>
      <c r="G30" s="12">
        <f>15524.6+10.3+1258.6</f>
        <v>16793.5</v>
      </c>
      <c r="H30" s="12">
        <f>+G30*100/G13</f>
        <v>0.3073889336798972</v>
      </c>
      <c r="I30" s="20"/>
      <c r="J30" s="32"/>
      <c r="K30" s="1"/>
      <c r="L30" s="1"/>
    </row>
    <row r="31" spans="1:12" ht="12.75">
      <c r="A31" s="20"/>
      <c r="B31" s="10" t="s">
        <v>24</v>
      </c>
      <c r="C31" s="11">
        <f>389+1</f>
        <v>390</v>
      </c>
      <c r="D31" s="13">
        <f>+C31*D13/C13</f>
        <v>0.10791575929804949</v>
      </c>
      <c r="E31" s="12">
        <f>5980+39.3</f>
        <v>6019.3</v>
      </c>
      <c r="F31" s="12">
        <f>+E31*F13/E13</f>
        <v>0.10158111504246492</v>
      </c>
      <c r="G31" s="12">
        <f>5433.7+30</f>
        <v>5463.7</v>
      </c>
      <c r="H31" s="12">
        <v>0.1</v>
      </c>
      <c r="I31" s="20"/>
      <c r="J31" s="32"/>
      <c r="K31" s="1"/>
      <c r="L31" s="1"/>
    </row>
    <row r="32" spans="1:12" ht="12.75">
      <c r="A32" s="20"/>
      <c r="B32" s="10" t="s">
        <v>25</v>
      </c>
      <c r="C32" s="11">
        <f>793+1</f>
        <v>794</v>
      </c>
      <c r="D32" s="13">
        <f>+C32*D13/C13</f>
        <v>0.21970541764782384</v>
      </c>
      <c r="E32" s="12">
        <f>12523.9+30.3</f>
        <v>12554.199999999999</v>
      </c>
      <c r="F32" s="12">
        <f>+E32*100/E13</f>
        <v>0.21186344499628082</v>
      </c>
      <c r="G32" s="12">
        <f>12041.4+30</f>
        <v>12071.4</v>
      </c>
      <c r="H32" s="12">
        <f>+G32*100/G13</f>
        <v>0.2209554157277227</v>
      </c>
      <c r="I32" s="20"/>
      <c r="J32" s="32"/>
      <c r="K32" s="1"/>
      <c r="L32" s="1"/>
    </row>
    <row r="33" spans="1:12" ht="12.75">
      <c r="A33" s="20"/>
      <c r="B33" s="10" t="s">
        <v>26</v>
      </c>
      <c r="C33" s="11">
        <f>1847+3</f>
        <v>1850</v>
      </c>
      <c r="D33" s="13">
        <f>+C33*D13/C13</f>
        <v>0.5119080889779271</v>
      </c>
      <c r="E33" s="12">
        <f>29914.1+47.5</f>
        <v>29961.6</v>
      </c>
      <c r="F33" s="12">
        <f>+E33*100/E13</f>
        <v>0.505629016074347</v>
      </c>
      <c r="G33" s="12">
        <f>28377+47</f>
        <v>28424</v>
      </c>
      <c r="H33" s="12">
        <f>+G33*100/G13</f>
        <v>0.5202740971755381</v>
      </c>
      <c r="I33" s="20"/>
      <c r="J33" s="32"/>
      <c r="K33" s="1"/>
      <c r="L33" s="1"/>
    </row>
    <row r="34" spans="1:12" ht="12.75">
      <c r="A34" s="20"/>
      <c r="B34" s="10" t="s">
        <v>27</v>
      </c>
      <c r="C34" s="11">
        <f>308+1+15</f>
        <v>324</v>
      </c>
      <c r="D34" s="13">
        <f>+C34*D13/C13</f>
        <v>0.08965309233991804</v>
      </c>
      <c r="E34" s="12">
        <f>5083.8+10.5+671.1</f>
        <v>5765.400000000001</v>
      </c>
      <c r="F34" s="12">
        <v>0.1</v>
      </c>
      <c r="G34" s="12">
        <f>4870.3+10.3+449.9</f>
        <v>5330.5</v>
      </c>
      <c r="H34" s="12">
        <v>0.1</v>
      </c>
      <c r="I34" s="20"/>
      <c r="J34" s="32"/>
      <c r="K34" s="1"/>
      <c r="L34" s="1"/>
    </row>
    <row r="35" spans="1:12" ht="12.75">
      <c r="A35" s="20"/>
      <c r="B35" s="10" t="s">
        <v>28</v>
      </c>
      <c r="C35" s="11">
        <v>1106</v>
      </c>
      <c r="D35" s="13">
        <f>+C35*D13/C13</f>
        <v>0.30603802508626343</v>
      </c>
      <c r="E35" s="12">
        <v>15895.4</v>
      </c>
      <c r="F35" s="12">
        <f>+E35*100/E13</f>
        <v>0.2682492077228244</v>
      </c>
      <c r="G35" s="12">
        <v>14409.2</v>
      </c>
      <c r="H35" s="12">
        <f>+G35*100/G13</f>
        <v>0.2637466057212835</v>
      </c>
      <c r="I35" s="20"/>
      <c r="J35" s="32"/>
      <c r="K35" s="1"/>
      <c r="L35" s="1"/>
    </row>
    <row r="36" spans="1:12" ht="12.75">
      <c r="A36" s="20"/>
      <c r="B36" s="10" t="s">
        <v>29</v>
      </c>
      <c r="C36" s="11">
        <v>1102</v>
      </c>
      <c r="D36" s="13">
        <f>+C36*D13/C13</f>
        <v>0.30493119678577063</v>
      </c>
      <c r="E36" s="12">
        <v>17527.9</v>
      </c>
      <c r="F36" s="12">
        <f>+E36*100/E13</f>
        <v>0.2957991172317082</v>
      </c>
      <c r="G36" s="12">
        <v>16432.6</v>
      </c>
      <c r="H36" s="12">
        <f>+G36*100/G13</f>
        <v>0.3007830048285514</v>
      </c>
      <c r="I36" s="20"/>
      <c r="J36" s="32"/>
      <c r="K36" s="1"/>
      <c r="L36" s="1"/>
    </row>
    <row r="37" spans="1:12" ht="12.75">
      <c r="A37" s="20"/>
      <c r="B37" s="10" t="s">
        <v>30</v>
      </c>
      <c r="C37" s="11">
        <f>2514+2+56</f>
        <v>2572</v>
      </c>
      <c r="D37" s="13">
        <f>+C37*D13/C13</f>
        <v>0.7116905972168802</v>
      </c>
      <c r="E37" s="12">
        <f>38135+33.6+2857.4</f>
        <v>41026</v>
      </c>
      <c r="F37" s="12">
        <f>+E37*100/E13</f>
        <v>0.6923507427329034</v>
      </c>
      <c r="G37" s="12">
        <f>37002.4+33.2+1680</f>
        <v>38715.6</v>
      </c>
      <c r="H37" s="12">
        <f>+G37*100/G13</f>
        <v>0.7086519784903342</v>
      </c>
      <c r="I37" s="20"/>
      <c r="J37" s="32"/>
      <c r="K37" s="1"/>
      <c r="L37" s="1"/>
    </row>
    <row r="38" spans="1:12" ht="12.75">
      <c r="A38" s="20"/>
      <c r="B38" s="10" t="s">
        <v>31</v>
      </c>
      <c r="C38" s="11">
        <v>390</v>
      </c>
      <c r="D38" s="13">
        <f>+C38*D13/C13</f>
        <v>0.10791575929804949</v>
      </c>
      <c r="E38" s="12">
        <v>5805</v>
      </c>
      <c r="F38" s="12">
        <f>+E38*100/E13</f>
        <v>0.09796460931030333</v>
      </c>
      <c r="G38" s="12">
        <v>5643.2</v>
      </c>
      <c r="H38" s="12">
        <f>+G38*100/G13</f>
        <v>0.10329337127712483</v>
      </c>
      <c r="I38" s="20"/>
      <c r="J38" s="32"/>
      <c r="K38" s="1"/>
      <c r="L38" s="1"/>
    </row>
    <row r="39" spans="1:12" ht="12.75">
      <c r="A39" s="20"/>
      <c r="B39" s="10" t="s">
        <v>37</v>
      </c>
      <c r="C39" s="11">
        <f>1727+84</f>
        <v>1811</v>
      </c>
      <c r="D39" s="13">
        <v>0.1</v>
      </c>
      <c r="E39" s="12">
        <f>27895.8+3426.2</f>
        <v>31322</v>
      </c>
      <c r="F39" s="12">
        <f>+E39*100/E13</f>
        <v>0.5285869927333886</v>
      </c>
      <c r="G39" s="12">
        <f>26581.1+2508.2</f>
        <v>29089.3</v>
      </c>
      <c r="H39" s="12">
        <f>+G39*100/G13</f>
        <v>0.5324517764905847</v>
      </c>
      <c r="I39" s="20"/>
      <c r="J39" s="32"/>
      <c r="K39" s="1"/>
      <c r="L39" s="1"/>
    </row>
    <row r="40" spans="1:12" ht="12.75">
      <c r="A40" s="20"/>
      <c r="B40" s="10" t="s">
        <v>32</v>
      </c>
      <c r="C40" s="11">
        <v>53463</v>
      </c>
      <c r="D40" s="13">
        <f>+C40*D13/C13</f>
        <v>14.793590357311846</v>
      </c>
      <c r="E40" s="12">
        <v>807344.3</v>
      </c>
      <c r="F40" s="12">
        <f>+E40*100/E13</f>
        <v>13.624663036761469</v>
      </c>
      <c r="G40" s="12">
        <v>757057.5</v>
      </c>
      <c r="H40" s="12">
        <f>+G40*100/G13</f>
        <v>13.857212472645296</v>
      </c>
      <c r="I40" s="20"/>
      <c r="J40" s="32"/>
      <c r="K40" s="1"/>
      <c r="L40" s="1"/>
    </row>
    <row r="41" spans="1:12" ht="12.75">
      <c r="A41" s="20"/>
      <c r="B41" s="10" t="s">
        <v>33</v>
      </c>
      <c r="C41" s="29">
        <v>0</v>
      </c>
      <c r="D41" s="30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20"/>
      <c r="J41" s="32"/>
      <c r="K41" s="1"/>
      <c r="L41" s="1"/>
    </row>
    <row r="42" spans="1:12" ht="12.75">
      <c r="A42" s="20"/>
      <c r="B42" s="10"/>
      <c r="C42" s="29"/>
      <c r="D42" s="30"/>
      <c r="E42" s="31"/>
      <c r="F42" s="31"/>
      <c r="G42" s="31"/>
      <c r="H42" s="31"/>
      <c r="I42" s="20"/>
      <c r="J42" s="32"/>
      <c r="K42" s="1"/>
      <c r="L42" s="1"/>
    </row>
    <row r="43" spans="1:12" ht="12.75">
      <c r="A43" s="20"/>
      <c r="B43" s="10"/>
      <c r="C43" s="29"/>
      <c r="D43" s="30"/>
      <c r="E43" s="31"/>
      <c r="F43" s="31"/>
      <c r="G43" s="31"/>
      <c r="H43" s="31"/>
      <c r="I43" s="20"/>
      <c r="J43" s="32"/>
      <c r="K43" s="1"/>
      <c r="L43" s="1"/>
    </row>
    <row r="44" spans="1:12" ht="12.75">
      <c r="A44" s="20"/>
      <c r="B44" s="10"/>
      <c r="C44" s="29"/>
      <c r="D44" s="30"/>
      <c r="E44" s="31"/>
      <c r="F44" s="31"/>
      <c r="G44" s="31"/>
      <c r="H44" s="31"/>
      <c r="I44" s="20"/>
      <c r="J44" s="32"/>
      <c r="K44" s="1"/>
      <c r="L44" s="1"/>
    </row>
    <row r="45" spans="1:12" ht="12.75">
      <c r="A45" s="20"/>
      <c r="B45" s="10"/>
      <c r="C45" s="29"/>
      <c r="D45" s="30"/>
      <c r="E45" s="31"/>
      <c r="F45" s="31"/>
      <c r="G45" s="31"/>
      <c r="H45" s="31"/>
      <c r="I45" s="20"/>
      <c r="J45" s="32"/>
      <c r="K45" s="1"/>
      <c r="L45" s="1"/>
    </row>
    <row r="46" spans="1:12" ht="12.75">
      <c r="A46" s="20"/>
      <c r="B46" s="10"/>
      <c r="C46" s="29"/>
      <c r="D46" s="30"/>
      <c r="E46" s="31"/>
      <c r="F46" s="31"/>
      <c r="G46" s="31"/>
      <c r="H46" s="31"/>
      <c r="I46" s="20"/>
      <c r="J46" s="32"/>
      <c r="K46" s="1"/>
      <c r="L46" s="1"/>
    </row>
    <row r="47" spans="1:12" ht="12.75">
      <c r="A47" s="20"/>
      <c r="B47" s="10"/>
      <c r="C47" s="29"/>
      <c r="D47" s="30"/>
      <c r="E47" s="31"/>
      <c r="F47" s="31"/>
      <c r="G47" s="31"/>
      <c r="H47" s="31"/>
      <c r="I47" s="20"/>
      <c r="J47" s="32"/>
      <c r="K47" s="1"/>
      <c r="L47" s="1"/>
    </row>
    <row r="48" spans="1:12" ht="12.75">
      <c r="A48" s="20"/>
      <c r="B48" s="10"/>
      <c r="C48" s="29"/>
      <c r="D48" s="30"/>
      <c r="E48" s="31"/>
      <c r="F48" s="31"/>
      <c r="G48" s="31"/>
      <c r="H48" s="31"/>
      <c r="I48" s="20"/>
      <c r="J48" s="32"/>
      <c r="K48" s="1"/>
      <c r="L48" s="1"/>
    </row>
    <row r="49" spans="1:12" ht="12.75">
      <c r="A49" s="20"/>
      <c r="B49" s="10"/>
      <c r="C49" s="29"/>
      <c r="D49" s="30"/>
      <c r="E49" s="31"/>
      <c r="F49" s="31"/>
      <c r="G49" s="31"/>
      <c r="H49" s="31"/>
      <c r="I49" s="20"/>
      <c r="J49" s="32"/>
      <c r="K49" s="1"/>
      <c r="L49" s="1"/>
    </row>
    <row r="50" spans="1:12" ht="12.75">
      <c r="A50" s="20"/>
      <c r="B50" s="10"/>
      <c r="C50" s="29"/>
      <c r="D50" s="30"/>
      <c r="E50" s="31"/>
      <c r="F50" s="31"/>
      <c r="G50" s="31"/>
      <c r="H50" s="31"/>
      <c r="I50" s="20"/>
      <c r="J50" s="32"/>
      <c r="K50" s="1"/>
      <c r="L50" s="1"/>
    </row>
    <row r="51" spans="1:12" ht="12.75">
      <c r="A51" s="20"/>
      <c r="B51" s="10"/>
      <c r="C51" s="29"/>
      <c r="D51" s="30"/>
      <c r="E51" s="31"/>
      <c r="F51" s="31"/>
      <c r="G51" s="31"/>
      <c r="H51" s="31"/>
      <c r="I51" s="20"/>
      <c r="J51" s="32"/>
      <c r="K51" s="1"/>
      <c r="L51" s="1"/>
    </row>
    <row r="52" spans="1:12" ht="12.75">
      <c r="A52" s="20"/>
      <c r="B52" s="10"/>
      <c r="C52" s="29"/>
      <c r="D52" s="30"/>
      <c r="E52" s="31"/>
      <c r="F52" s="31"/>
      <c r="G52" s="31"/>
      <c r="H52" s="31"/>
      <c r="I52" s="20"/>
      <c r="J52" s="32"/>
      <c r="K52" s="1"/>
      <c r="L52" s="1"/>
    </row>
    <row r="53" spans="1:12" ht="12.75">
      <c r="A53" s="20"/>
      <c r="B53" s="10"/>
      <c r="C53" s="29"/>
      <c r="D53" s="30"/>
      <c r="E53" s="31"/>
      <c r="F53" s="31"/>
      <c r="G53" s="31"/>
      <c r="H53" s="31"/>
      <c r="I53" s="20"/>
      <c r="J53" s="32"/>
      <c r="K53" s="1"/>
      <c r="L53" s="1"/>
    </row>
    <row r="54" spans="1:12" ht="12.75">
      <c r="A54" s="20"/>
      <c r="B54" s="7"/>
      <c r="C54" s="8"/>
      <c r="D54" s="14"/>
      <c r="E54" s="9"/>
      <c r="F54" s="9"/>
      <c r="G54" s="9"/>
      <c r="H54" s="9"/>
      <c r="I54" s="20"/>
      <c r="J54" s="32"/>
      <c r="K54" s="1"/>
      <c r="L54" s="1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3"/>
      <c r="F56" s="2"/>
      <c r="G56" s="3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</sheetData>
  <sheetProtection/>
  <mergeCells count="4">
    <mergeCell ref="B2:I2"/>
    <mergeCell ref="B4:I4"/>
    <mergeCell ref="B5:I5"/>
    <mergeCell ref="B7:B10"/>
  </mergeCells>
  <printOptions/>
  <pageMargins left="0.984251968503937" right="0" top="0" bottom="0.5905511811023623" header="0" footer="0"/>
  <pageSetup firstPageNumber="236" useFirstPageNumber="1" horizontalDpi="300" verticalDpi="300" orientation="landscape" scale="75" r:id="rId2"/>
  <headerFooter alignWithMargins="0">
    <oddFooter>&amp;C&amp;"Arial,Negrita"&amp;P</oddFooter>
  </headerFooter>
  <ignoredErrors>
    <ignoredError sqref="E16:E19 E21 E26 E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2012-08-22T19:16:31Z</cp:lastPrinted>
  <dcterms:created xsi:type="dcterms:W3CDTF">2004-01-22T14:59:07Z</dcterms:created>
  <dcterms:modified xsi:type="dcterms:W3CDTF">2012-08-22T19:16:35Z</dcterms:modified>
  <cp:category/>
  <cp:version/>
  <cp:contentType/>
  <cp:contentStatus/>
</cp:coreProperties>
</file>