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2" sheetId="1" r:id="rId1"/>
    <sheet name="Hoja2" sheetId="2" r:id="rId2"/>
  </sheets>
  <definedNames>
    <definedName name="_Regression_Int" localSheetId="0" hidden="1">1</definedName>
    <definedName name="A_IMPRESIÓN_IM">'CUAD0402'!$A$1:$I$42</definedName>
    <definedName name="_xlnm.Print_Area" localSheetId="0">'CUAD0402'!$A$1:$I$43</definedName>
    <definedName name="Imprimir_área_IM" localSheetId="0">'CUAD0402'!$A$1:$I$42</definedName>
  </definedNames>
  <calcPr fullCalcOnLoad="1"/>
</workbook>
</file>

<file path=xl/sharedStrings.xml><?xml version="1.0" encoding="utf-8"?>
<sst xmlns="http://schemas.openxmlformats.org/spreadsheetml/2006/main" count="41" uniqueCount="39">
  <si>
    <t xml:space="preserve">                                                                                                                                        </t>
  </si>
  <si>
    <t>NUMERO DE</t>
  </si>
  <si>
    <t>MONTO</t>
  </si>
  <si>
    <t>LIQUIDO</t>
  </si>
  <si>
    <t>PRESTAMOS</t>
  </si>
  <si>
    <t xml:space="preserve">    %</t>
  </si>
  <si>
    <t>AUTORIZADO</t>
  </si>
  <si>
    <t>PAGADO</t>
  </si>
  <si>
    <t>TOTAL</t>
  </si>
  <si>
    <t>PODER JUDICIAL FEDERAL</t>
  </si>
  <si>
    <t>SECRETARIA DE GOBERNACION</t>
  </si>
  <si>
    <t>SECRETARIA DE HACIENDA Y CREDITO PUBLICO</t>
  </si>
  <si>
    <t>SECRETARIA DE COMUNICACIONES Y TRANSPORTES</t>
  </si>
  <si>
    <t>SECRETARIA DE ECONOMIA</t>
  </si>
  <si>
    <t>SECRETARIA DE EDUCACION PUBLICA</t>
  </si>
  <si>
    <t>SECRETARIA DEL TRABAJO Y PREVISION SOCIAL</t>
  </si>
  <si>
    <t>SECRETARIA DE LA REFORMA AGRARIA</t>
  </si>
  <si>
    <t>GOBIERNO DEL DISTRITO FEDERAL</t>
  </si>
  <si>
    <t>SECRETARIA DE SALUD</t>
  </si>
  <si>
    <t>I. S. S. S. T. E.</t>
  </si>
  <si>
    <t>UNIVERSIDAD NACIONAL AUTONOMA DE MEXICO</t>
  </si>
  <si>
    <t>PENSIONISTAS Y JUBILADOS CON CARGO AL I.S.S.S.T.E.</t>
  </si>
  <si>
    <t>SECRETARIA DE MARINA</t>
  </si>
  <si>
    <t>SECRETARIA DE DESARROLLO SOCIAL</t>
  </si>
  <si>
    <t>SECRETARIA DE TURISMO</t>
  </si>
  <si>
    <t>SISTEMA NACIONAL PARA EL DESARROLO INTEGRAL DE LA FAMILIA</t>
  </si>
  <si>
    <t>SISTEMA DE TRANSPORTE COLECTIVO ( METRO )</t>
  </si>
  <si>
    <t>INSTITUTO NACIONAL DE INVESTIGACIONES FORESTALES Y AGROPECUARIAS</t>
  </si>
  <si>
    <t>COLEGIO DE BACHILLERES</t>
  </si>
  <si>
    <t>UNIVERSIDAD AUTONOMA METROPOLITANA</t>
  </si>
  <si>
    <t>COLEGIO NACIONAL DE EDUCACION PROFESIONAL TECNICA</t>
  </si>
  <si>
    <t>UNIVERSIDAD AUTONOMA DE CHAPINGO</t>
  </si>
  <si>
    <t>OTROS ORGANISMOS</t>
  </si>
  <si>
    <t>( MILES DE PESOS )</t>
  </si>
  <si>
    <t>ORGANISMO</t>
  </si>
  <si>
    <t>SECRETARIA DE AGRICULTURA, GANADERIA Y DESARROLLO  RURAL, PESCA Y ALIMENTACION</t>
  </si>
  <si>
    <t>INSTITUTO NACIONAL DE LAS PERSONAS ADULTAS MAYORES</t>
  </si>
  <si>
    <t xml:space="preserve"> ANUARIO ESTADISTICO 2007</t>
  </si>
  <si>
    <t xml:space="preserve"> 4. 2  PRESTAMOS A CORTO PLAZO POR ORGANISMO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</si>
</sst>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0.00_)"/>
    <numFmt numFmtId="174" formatCode="#,##0.0_);\(#,##0.0\)"/>
    <numFmt numFmtId="175" formatCode="0.0_)"/>
    <numFmt numFmtId="176" formatCode="_-* #,##0.0_-;\-* #,##0.0_-;_-* &quot;-&quot;??_-;_-@_-"/>
    <numFmt numFmtId="177" formatCode="_-* #,##0_-;\-* #,##0_-;_-* &quot;-&quot;??_-;_-@_-"/>
    <numFmt numFmtId="178" formatCode="_-* #,##0.0_-;\-* #,##0.0_-;_-* &quot;-&quot;?_-;_-@_-"/>
    <numFmt numFmtId="179" formatCode="_-* #,##0.000_-;\-* #,##0.000_-;_-* &quot;-&quot;??_-;_-@_-"/>
    <numFmt numFmtId="180" formatCode="_-* #,##0.0000_-;\-* #,##0.0000_-;_-* &quot;-&quot;??_-;_-@_-"/>
    <numFmt numFmtId="181" formatCode="_-* #,##0.00000_-;\-* #,##0.00000_-;_-* &quot;-&quot;??_-;_-@_-"/>
    <numFmt numFmtId="182" formatCode="_-* #,##0.000000_-;\-* #,##0.000000_-;_-* &quot;-&quot;??_-;_-@_-"/>
    <numFmt numFmtId="183" formatCode="0.0"/>
    <numFmt numFmtId="184" formatCode="#,##0.0"/>
  </numFmts>
  <fonts count="2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6"/>
      <color indexed="12"/>
      <name val="Courier"/>
      <family val="3"/>
    </font>
    <font>
      <u val="single"/>
      <sz val="6"/>
      <color indexed="36"/>
      <name val="Courier"/>
      <family val="3"/>
    </font>
    <font>
      <b/>
      <sz val="10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45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72" fontId="1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174" fontId="5" fillId="0" borderId="0" xfId="0" applyNumberFormat="1" applyFont="1" applyAlignment="1" applyProtection="1">
      <alignment/>
      <protection/>
    </xf>
    <xf numFmtId="176" fontId="1" fillId="0" borderId="0" xfId="48" applyNumberFormat="1" applyFont="1" applyAlignment="1" applyProtection="1">
      <alignment/>
      <protection/>
    </xf>
    <xf numFmtId="177" fontId="2" fillId="0" borderId="0" xfId="48" applyNumberFormat="1" applyFont="1" applyAlignment="1" applyProtection="1">
      <alignment/>
      <protection/>
    </xf>
    <xf numFmtId="184" fontId="2" fillId="0" borderId="0" xfId="48" applyNumberFormat="1" applyFont="1" applyAlignment="1" applyProtection="1">
      <alignment/>
      <protection/>
    </xf>
    <xf numFmtId="177" fontId="1" fillId="0" borderId="0" xfId="48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172" fontId="1" fillId="0" borderId="11" xfId="0" applyNumberFormat="1" applyFont="1" applyBorder="1" applyAlignment="1" applyProtection="1">
      <alignment/>
      <protection/>
    </xf>
    <xf numFmtId="176" fontId="1" fillId="0" borderId="11" xfId="48" applyNumberFormat="1" applyFont="1" applyBorder="1" applyAlignment="1" applyProtection="1">
      <alignment/>
      <protection/>
    </xf>
    <xf numFmtId="0" fontId="1" fillId="24" borderId="12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14" xfId="0" applyFont="1" applyFill="1" applyBorder="1" applyAlignment="1" applyProtection="1">
      <alignment horizontal="center"/>
      <protection/>
    </xf>
    <xf numFmtId="0" fontId="1" fillId="24" borderId="14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0" fillId="24" borderId="16" xfId="0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177" fontId="1" fillId="0" borderId="0" xfId="48" applyNumberFormat="1" applyFont="1" applyBorder="1" applyAlignment="1" applyProtection="1">
      <alignment/>
      <protection/>
    </xf>
    <xf numFmtId="176" fontId="1" fillId="0" borderId="0" xfId="48" applyNumberFormat="1" applyFont="1" applyBorder="1" applyAlignment="1" applyProtection="1">
      <alignment/>
      <protection/>
    </xf>
    <xf numFmtId="184" fontId="1" fillId="0" borderId="0" xfId="0" applyNumberFormat="1" applyFont="1" applyAlignment="1">
      <alignment/>
    </xf>
    <xf numFmtId="0" fontId="1" fillId="24" borderId="15" xfId="0" applyFont="1" applyFill="1" applyBorder="1" applyAlignment="1" applyProtection="1">
      <alignment horizontal="center"/>
      <protection/>
    </xf>
    <xf numFmtId="0" fontId="0" fillId="24" borderId="17" xfId="0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73" fontId="1" fillId="0" borderId="0" xfId="0" applyNumberFormat="1" applyFont="1" applyBorder="1" applyAlignment="1" applyProtection="1">
      <alignment/>
      <protection/>
    </xf>
    <xf numFmtId="183" fontId="2" fillId="0" borderId="0" xfId="48" applyNumberFormat="1" applyFont="1" applyAlignment="1" applyProtection="1">
      <alignment/>
      <protection/>
    </xf>
    <xf numFmtId="184" fontId="2" fillId="0" borderId="0" xfId="48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1" fillId="24" borderId="12" xfId="0" applyFont="1" applyFill="1" applyBorder="1" applyAlignment="1" applyProtection="1">
      <alignment horizontal="center" vertical="center"/>
      <protection/>
    </xf>
    <xf numFmtId="0" fontId="1" fillId="24" borderId="14" xfId="0" applyFont="1" applyFill="1" applyBorder="1" applyAlignment="1" applyProtection="1">
      <alignment horizontal="center" vertical="center"/>
      <protection/>
    </xf>
    <xf numFmtId="0" fontId="1" fillId="24" borderId="1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695325</xdr:colOff>
      <xdr:row>5</xdr:row>
      <xdr:rowOff>47625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695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75"/>
  <sheetViews>
    <sheetView showGridLines="0" showZeros="0" tabSelected="1" view="pageBreakPreview" zoomScale="75" zoomScaleNormal="60" zoomScaleSheetLayoutView="75" zoomScalePageLayoutView="0" workbookViewId="0" topLeftCell="A1">
      <selection activeCell="B5" sqref="B5:I5"/>
    </sheetView>
  </sheetViews>
  <sheetFormatPr defaultColWidth="5.625" defaultRowHeight="12.75"/>
  <cols>
    <col min="1" max="1" width="1.12109375" style="18" customWidth="1"/>
    <col min="2" max="2" width="76.00390625" style="18" customWidth="1"/>
    <col min="3" max="3" width="15.00390625" style="18" customWidth="1"/>
    <col min="4" max="4" width="9.375" style="18" customWidth="1"/>
    <col min="5" max="5" width="16.75390625" style="18" customWidth="1"/>
    <col min="6" max="6" width="8.50390625" style="18" customWidth="1"/>
    <col min="7" max="7" width="16.00390625" style="18" customWidth="1"/>
    <col min="8" max="8" width="8.875" style="18" customWidth="1"/>
    <col min="9" max="9" width="1.625" style="18" hidden="1" customWidth="1"/>
    <col min="10" max="10" width="12.625" style="0" customWidth="1"/>
    <col min="11" max="11" width="16.625" style="0" customWidth="1"/>
    <col min="12" max="12" width="17.625" style="0" customWidth="1"/>
    <col min="13" max="13" width="14.625" style="0" customWidth="1"/>
    <col min="14" max="14" width="6.625" style="0" customWidth="1"/>
  </cols>
  <sheetData>
    <row r="1" spans="1:9" ht="12.75">
      <c r="A1" s="2"/>
      <c r="B1" s="9"/>
      <c r="C1" s="3"/>
      <c r="D1" s="3"/>
      <c r="E1" s="3"/>
      <c r="F1" s="3"/>
      <c r="G1" s="3"/>
      <c r="H1" s="3"/>
      <c r="I1" s="3"/>
    </row>
    <row r="2" spans="1:9" ht="12.75">
      <c r="A2" s="3"/>
      <c r="B2" s="40" t="s">
        <v>37</v>
      </c>
      <c r="C2" s="40"/>
      <c r="D2" s="40"/>
      <c r="E2" s="40"/>
      <c r="F2" s="40"/>
      <c r="G2" s="40"/>
      <c r="H2" s="40"/>
      <c r="I2" s="40"/>
    </row>
    <row r="3" spans="1:9" ht="12.75">
      <c r="A3" s="3"/>
      <c r="B3" s="2" t="s">
        <v>0</v>
      </c>
      <c r="C3" s="3"/>
      <c r="D3" s="3"/>
      <c r="E3" s="3"/>
      <c r="F3" s="3"/>
      <c r="G3" s="3"/>
      <c r="H3" s="3"/>
      <c r="I3" s="3"/>
    </row>
    <row r="4" spans="1:9" ht="18">
      <c r="A4" s="3"/>
      <c r="B4" s="41" t="s">
        <v>38</v>
      </c>
      <c r="C4" s="41"/>
      <c r="D4" s="41"/>
      <c r="E4" s="41"/>
      <c r="F4" s="41"/>
      <c r="G4" s="41"/>
      <c r="H4" s="41"/>
      <c r="I4" s="41"/>
    </row>
    <row r="5" spans="1:9" ht="18">
      <c r="A5" s="3"/>
      <c r="B5" s="41" t="s">
        <v>33</v>
      </c>
      <c r="C5" s="41"/>
      <c r="D5" s="41"/>
      <c r="E5" s="41"/>
      <c r="F5" s="41"/>
      <c r="G5" s="41"/>
      <c r="H5" s="41"/>
      <c r="I5" s="41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6.75" customHeight="1">
      <c r="A7" s="35"/>
      <c r="B7" s="42" t="s">
        <v>34</v>
      </c>
      <c r="C7" s="22"/>
      <c r="D7" s="22"/>
      <c r="E7" s="22"/>
      <c r="F7" s="22"/>
      <c r="G7" s="22"/>
      <c r="H7" s="23"/>
      <c r="I7" s="23"/>
    </row>
    <row r="8" spans="1:9" ht="12.75">
      <c r="A8" s="35"/>
      <c r="B8" s="43"/>
      <c r="C8" s="24" t="s">
        <v>1</v>
      </c>
      <c r="D8" s="25"/>
      <c r="E8" s="24" t="s">
        <v>2</v>
      </c>
      <c r="F8" s="25"/>
      <c r="G8" s="24" t="s">
        <v>3</v>
      </c>
      <c r="H8" s="26"/>
      <c r="I8" s="26"/>
    </row>
    <row r="9" spans="1:9" ht="12.75">
      <c r="A9" s="35"/>
      <c r="B9" s="43"/>
      <c r="C9" s="24" t="s">
        <v>4</v>
      </c>
      <c r="D9" s="24" t="s">
        <v>5</v>
      </c>
      <c r="E9" s="24" t="s">
        <v>6</v>
      </c>
      <c r="F9" s="24" t="s">
        <v>5</v>
      </c>
      <c r="G9" s="24" t="s">
        <v>7</v>
      </c>
      <c r="H9" s="33" t="s">
        <v>5</v>
      </c>
      <c r="I9" s="26"/>
    </row>
    <row r="10" spans="1:9" ht="6.75" customHeight="1">
      <c r="A10" s="35"/>
      <c r="B10" s="44"/>
      <c r="C10" s="27"/>
      <c r="D10" s="27"/>
      <c r="E10" s="27"/>
      <c r="F10" s="27"/>
      <c r="G10" s="27"/>
      <c r="H10" s="34"/>
      <c r="I10" s="28"/>
    </row>
    <row r="11" spans="1:9" ht="12.75">
      <c r="A11" s="35"/>
      <c r="B11" s="7"/>
      <c r="C11" s="8"/>
      <c r="D11" s="8"/>
      <c r="E11" s="8"/>
      <c r="F11" s="8"/>
      <c r="G11" s="8"/>
      <c r="H11" s="8"/>
      <c r="I11" s="8"/>
    </row>
    <row r="12" spans="1:9" ht="12.75">
      <c r="A12" s="35"/>
      <c r="B12" s="3"/>
      <c r="C12" s="4"/>
      <c r="D12" s="5"/>
      <c r="E12" s="32"/>
      <c r="F12" s="5"/>
      <c r="G12" s="32"/>
      <c r="H12" s="37"/>
      <c r="I12" s="3"/>
    </row>
    <row r="13" spans="1:12" s="12" customFormat="1" ht="12.75">
      <c r="A13" s="36"/>
      <c r="B13" s="11" t="s">
        <v>8</v>
      </c>
      <c r="C13" s="15">
        <f>SUM(C15:C41)</f>
        <v>445381</v>
      </c>
      <c r="D13" s="16">
        <v>100</v>
      </c>
      <c r="E13" s="16">
        <f>SUM(E15:E41)</f>
        <v>6009981.000000001</v>
      </c>
      <c r="F13" s="38">
        <v>100</v>
      </c>
      <c r="G13" s="16">
        <f>SUM(G15:G41)</f>
        <v>5458430.799999999</v>
      </c>
      <c r="H13" s="39">
        <v>100</v>
      </c>
      <c r="I13" s="10"/>
      <c r="K13" s="13"/>
      <c r="L13" s="13"/>
    </row>
    <row r="14" spans="1:12" ht="12.75">
      <c r="A14" s="35"/>
      <c r="B14" s="3"/>
      <c r="C14" s="17"/>
      <c r="D14" s="14"/>
      <c r="E14" s="14"/>
      <c r="F14" s="14"/>
      <c r="G14" s="14"/>
      <c r="H14" s="31"/>
      <c r="I14" s="3"/>
      <c r="K14" s="1"/>
      <c r="L14" s="1"/>
    </row>
    <row r="15" spans="1:12" ht="12.75">
      <c r="A15" s="35"/>
      <c r="B15" s="29" t="s">
        <v>9</v>
      </c>
      <c r="C15" s="30">
        <f>4638+17+306</f>
        <v>4961</v>
      </c>
      <c r="D15" s="31">
        <f>+C15*D13/C13</f>
        <v>1.113877781045891</v>
      </c>
      <c r="E15" s="31">
        <f>50389.6+197.4+11531.5</f>
        <v>62118.5</v>
      </c>
      <c r="F15" s="31">
        <f>+E15*F13/E13</f>
        <v>1.0335889581015312</v>
      </c>
      <c r="G15" s="31">
        <f>49192.7+196.1+7324</f>
        <v>56712.799999999996</v>
      </c>
      <c r="H15" s="31">
        <f>+G15*H13/G13</f>
        <v>1.0389945769762257</v>
      </c>
      <c r="I15" s="3"/>
      <c r="K15" s="1"/>
      <c r="L15" s="1"/>
    </row>
    <row r="16" spans="1:12" ht="12.75">
      <c r="A16" s="35"/>
      <c r="B16" s="29" t="s">
        <v>10</v>
      </c>
      <c r="C16" s="30">
        <f>2134+4+76</f>
        <v>2214</v>
      </c>
      <c r="D16" s="31">
        <f>+C16*D13/445381</f>
        <v>0.4971024807973398</v>
      </c>
      <c r="E16" s="31">
        <f>24018.1+41.6+2154.7</f>
        <v>26214.399999999998</v>
      </c>
      <c r="F16" s="31">
        <f>+E16*F13/E13</f>
        <v>0.4361810794410165</v>
      </c>
      <c r="G16" s="31">
        <f>22393+41.3+1672</f>
        <v>24106.3</v>
      </c>
      <c r="H16" s="31">
        <f>+G16*H13/G13</f>
        <v>0.4416342513676276</v>
      </c>
      <c r="I16" s="3"/>
      <c r="K16" s="1"/>
      <c r="L16" s="1"/>
    </row>
    <row r="17" spans="1:12" ht="12.75">
      <c r="A17" s="35"/>
      <c r="B17" s="29" t="s">
        <v>11</v>
      </c>
      <c r="C17" s="30">
        <f>7153+16+329</f>
        <v>7498</v>
      </c>
      <c r="D17" s="31">
        <f>+C17*D13/C13</f>
        <v>1.6835024394843965</v>
      </c>
      <c r="E17" s="31">
        <f>80467.1+167.2+9438.4</f>
        <v>90072.7</v>
      </c>
      <c r="F17" s="31">
        <f>+E17*F13/E13</f>
        <v>1.4987185483614671</v>
      </c>
      <c r="G17" s="31">
        <f>78302.6+162+6910</f>
        <v>85374.6</v>
      </c>
      <c r="H17" s="31">
        <f>+G17*H13/G13</f>
        <v>1.5640868800608412</v>
      </c>
      <c r="I17" s="3"/>
      <c r="K17" s="1"/>
      <c r="L17" s="1"/>
    </row>
    <row r="18" spans="1:12" ht="12.75">
      <c r="A18" s="35"/>
      <c r="B18" s="29" t="s">
        <v>12</v>
      </c>
      <c r="C18" s="30">
        <f>5742+474</f>
        <v>6216</v>
      </c>
      <c r="D18" s="31">
        <f>+C18*D13/C13</f>
        <v>1.395658997577355</v>
      </c>
      <c r="E18" s="31">
        <f>72817.4+13284.2</f>
        <v>86101.59999999999</v>
      </c>
      <c r="F18" s="31">
        <f>+E18*F13/E13</f>
        <v>1.4326434642638635</v>
      </c>
      <c r="G18" s="31">
        <f>66845.8+9228</f>
        <v>76073.8</v>
      </c>
      <c r="H18" s="31">
        <f>+G18*H13/G13</f>
        <v>1.3936935868088685</v>
      </c>
      <c r="I18" s="3"/>
      <c r="K18" s="1"/>
      <c r="L18" s="1"/>
    </row>
    <row r="19" spans="1:12" ht="12.75">
      <c r="A19" s="35"/>
      <c r="B19" s="29" t="s">
        <v>13</v>
      </c>
      <c r="C19" s="30">
        <f>1191+2+57</f>
        <v>1250</v>
      </c>
      <c r="D19" s="31">
        <f>+C19*D13/C13</f>
        <v>0.28065858220265344</v>
      </c>
      <c r="E19" s="31">
        <f>14284.9+23+1798.7</f>
        <v>16106.6</v>
      </c>
      <c r="F19" s="31">
        <f>+E19*F13/E13</f>
        <v>0.26799751945971206</v>
      </c>
      <c r="G19" s="31">
        <f>13040+20.6+1022</f>
        <v>14082.6</v>
      </c>
      <c r="H19" s="31">
        <f>+G19*H13/G13</f>
        <v>0.25799722513657225</v>
      </c>
      <c r="I19" s="3"/>
      <c r="K19" s="1"/>
      <c r="L19" s="1"/>
    </row>
    <row r="20" spans="1:12" ht="12.75">
      <c r="A20" s="35"/>
      <c r="B20" s="29" t="s">
        <v>14</v>
      </c>
      <c r="C20" s="30">
        <f>162317+124+11093</f>
        <v>173534</v>
      </c>
      <c r="D20" s="31">
        <f>+C20*D13/C13</f>
        <v>38.963045123164214</v>
      </c>
      <c r="E20" s="31">
        <f>1977095.9+1479.8+376304.7</f>
        <v>2354880.4</v>
      </c>
      <c r="F20" s="31">
        <f>+E20*F13/E13</f>
        <v>39.18282603555651</v>
      </c>
      <c r="G20" s="31">
        <f>1910651.9+1421.3+269702</f>
        <v>2181775.2</v>
      </c>
      <c r="H20" s="31">
        <f>+G20*H13/G13</f>
        <v>39.9707403087349</v>
      </c>
      <c r="I20" s="3"/>
      <c r="K20" s="1"/>
      <c r="L20" s="1"/>
    </row>
    <row r="21" spans="1:12" ht="12.75">
      <c r="A21" s="35"/>
      <c r="B21" s="29" t="s">
        <v>15</v>
      </c>
      <c r="C21" s="30">
        <f>856+1+94</f>
        <v>951</v>
      </c>
      <c r="D21" s="31">
        <f>+C21*D13/C13</f>
        <v>0.21352504933977876</v>
      </c>
      <c r="E21" s="31">
        <f>10311.7+11.6+2975.4</f>
        <v>13298.7</v>
      </c>
      <c r="F21" s="31">
        <f>+E21*F13/E13</f>
        <v>0.22127690586709006</v>
      </c>
      <c r="G21" s="31">
        <f>9856.1+5.7+2324</f>
        <v>12185.800000000001</v>
      </c>
      <c r="H21" s="31">
        <f>+G21*H13/G13</f>
        <v>0.2232473112968658</v>
      </c>
      <c r="I21" s="3"/>
      <c r="K21" s="1"/>
      <c r="L21" s="1"/>
    </row>
    <row r="22" spans="1:12" ht="12.75">
      <c r="A22" s="35"/>
      <c r="B22" s="29" t="s">
        <v>16</v>
      </c>
      <c r="C22" s="30">
        <f>1026+95</f>
        <v>1121</v>
      </c>
      <c r="D22" s="31">
        <f>+C22*D13/C13</f>
        <v>0.2516946165193396</v>
      </c>
      <c r="E22" s="31">
        <f>12604.7+2440.6</f>
        <v>15045.300000000001</v>
      </c>
      <c r="F22" s="31">
        <f>+E22*F13/E13</f>
        <v>0.2503385618024416</v>
      </c>
      <c r="G22" s="31">
        <f>11276.9+1778</f>
        <v>13054.9</v>
      </c>
      <c r="H22" s="31">
        <f>+G22*H13/G13</f>
        <v>0.23916946973111763</v>
      </c>
      <c r="I22" s="3"/>
      <c r="K22" s="1"/>
      <c r="L22" s="1"/>
    </row>
    <row r="23" spans="1:12" ht="12.75">
      <c r="A23" s="35"/>
      <c r="B23" s="29" t="s">
        <v>17</v>
      </c>
      <c r="C23" s="30">
        <f>11980+14+1</f>
        <v>11995</v>
      </c>
      <c r="D23" s="31">
        <f>+C23*D13/C13</f>
        <v>2.6931997548166624</v>
      </c>
      <c r="E23" s="31">
        <f>143556+161.9+30.2</f>
        <v>143748.1</v>
      </c>
      <c r="F23" s="31">
        <f>+E23*F13/E13</f>
        <v>2.3918228693235464</v>
      </c>
      <c r="G23" s="31">
        <f>141129.3+157.9+30</f>
        <v>141317.19999999998</v>
      </c>
      <c r="H23" s="31">
        <f>+G23*H13/G13</f>
        <v>2.5889711746460176</v>
      </c>
      <c r="I23" s="3"/>
      <c r="K23" s="1"/>
      <c r="L23" s="1"/>
    </row>
    <row r="24" spans="1:12" ht="12.75">
      <c r="A24" s="35"/>
      <c r="B24" s="29" t="s">
        <v>18</v>
      </c>
      <c r="C24" s="30">
        <f>27690+37+2891</f>
        <v>30618</v>
      </c>
      <c r="D24" s="31">
        <f>+C24*D13/C13</f>
        <v>6.874563575904675</v>
      </c>
      <c r="E24" s="31">
        <f>334289.5+427.8+84223.5</f>
        <v>418940.8</v>
      </c>
      <c r="F24" s="31">
        <f>+E24*F13/E13</f>
        <v>6.970750822673149</v>
      </c>
      <c r="G24" s="31">
        <f>325538.4+410.5+63274</f>
        <v>389222.9</v>
      </c>
      <c r="H24" s="31">
        <f>+G24*H13/G13</f>
        <v>7.130673892577334</v>
      </c>
      <c r="I24" s="3"/>
      <c r="K24" s="1"/>
      <c r="L24" s="1"/>
    </row>
    <row r="25" spans="1:12" ht="12.75">
      <c r="A25" s="35"/>
      <c r="B25" s="29" t="s">
        <v>19</v>
      </c>
      <c r="C25" s="30">
        <f>17926+39+3220</f>
        <v>21185</v>
      </c>
      <c r="D25" s="31">
        <f>+C25*D13/C13</f>
        <v>4.756601651170571</v>
      </c>
      <c r="E25" s="31">
        <f>219466.9+457.6+110905.6</f>
        <v>330830.1</v>
      </c>
      <c r="F25" s="31">
        <f>+E25*F13/E13</f>
        <v>5.504677968199898</v>
      </c>
      <c r="G25" s="31">
        <f>207450.6+446+57064</f>
        <v>264960.6</v>
      </c>
      <c r="H25" s="31">
        <f>+G25*H13/G13</f>
        <v>4.85415332186679</v>
      </c>
      <c r="I25" s="3"/>
      <c r="K25" s="1"/>
      <c r="L25" s="1"/>
    </row>
    <row r="26" spans="1:12" ht="12.75">
      <c r="A26" s="35"/>
      <c r="B26" s="29" t="s">
        <v>20</v>
      </c>
      <c r="C26" s="30">
        <f>11371+11+10</f>
        <v>11392</v>
      </c>
      <c r="D26" s="31">
        <f>+C26*D13/C13</f>
        <v>2.5578100547621028</v>
      </c>
      <c r="E26" s="31">
        <f>131912.8+122+348.2</f>
        <v>132383</v>
      </c>
      <c r="F26" s="31">
        <f>+E26*F13/E13</f>
        <v>2.202719110093692</v>
      </c>
      <c r="G26" s="31">
        <f>125032.6+120.6+300</f>
        <v>125453.20000000001</v>
      </c>
      <c r="H26" s="31">
        <f>+G26*H13/G13</f>
        <v>2.2983381963915352</v>
      </c>
      <c r="I26" s="3"/>
      <c r="K26" s="1"/>
      <c r="L26" s="1"/>
    </row>
    <row r="27" spans="1:12" ht="12.75">
      <c r="A27" s="35"/>
      <c r="B27" s="29" t="s">
        <v>21</v>
      </c>
      <c r="C27" s="30">
        <f>84552+1323+9903</f>
        <v>95778</v>
      </c>
      <c r="D27" s="31">
        <f>+C27*D13/C13</f>
        <v>21.504734148964594</v>
      </c>
      <c r="E27" s="31">
        <f>1177596.6+44405.6+177509.5</f>
        <v>1399511.7000000002</v>
      </c>
      <c r="F27" s="31">
        <f>+E27*F13/E13</f>
        <v>23.286457977155003</v>
      </c>
      <c r="G27" s="31">
        <f>1038086.8+29866+166067.7</f>
        <v>1234020.5</v>
      </c>
      <c r="H27" s="31">
        <f>+G27*H13/G13</f>
        <v>22.607605467857177</v>
      </c>
      <c r="I27" s="3"/>
      <c r="K27" s="1"/>
      <c r="L27" s="1"/>
    </row>
    <row r="28" spans="1:12" ht="12.75">
      <c r="A28" s="35"/>
      <c r="B28" s="29" t="s">
        <v>22</v>
      </c>
      <c r="C28" s="30">
        <f>173+73</f>
        <v>246</v>
      </c>
      <c r="D28" s="31">
        <f>+C28*D13/C13</f>
        <v>0.0552336089774822</v>
      </c>
      <c r="E28" s="31">
        <f>2235.6+2041</f>
        <v>4276.6</v>
      </c>
      <c r="F28" s="31">
        <f>+E28*F13/E13</f>
        <v>0.07115829484319501</v>
      </c>
      <c r="G28" s="31">
        <f>2058.9+1086</f>
        <v>3144.9</v>
      </c>
      <c r="H28" s="31">
        <f>+G28*H13/G13</f>
        <v>0.057615459739821205</v>
      </c>
      <c r="I28" s="3"/>
      <c r="K28" s="1"/>
      <c r="L28" s="1"/>
    </row>
    <row r="29" spans="1:12" ht="12.75">
      <c r="A29" s="35"/>
      <c r="B29" s="29" t="s">
        <v>35</v>
      </c>
      <c r="C29" s="30">
        <f>3781+3+864</f>
        <v>4648</v>
      </c>
      <c r="D29" s="31">
        <f>+C29*D13/C13</f>
        <v>1.0436008720623466</v>
      </c>
      <c r="E29" s="31">
        <f>49280.2+35+25823.9</f>
        <v>75139.1</v>
      </c>
      <c r="F29" s="31">
        <f>+E29*F13/E13</f>
        <v>1.2502385614863007</v>
      </c>
      <c r="G29" s="31">
        <f>45800.2+32.4+18256</f>
        <v>64088.6</v>
      </c>
      <c r="H29" s="31">
        <f>+G29*H13/G13</f>
        <v>1.1741213243923512</v>
      </c>
      <c r="I29" s="3"/>
      <c r="K29" s="1"/>
      <c r="L29" s="1"/>
    </row>
    <row r="30" spans="1:12" ht="12.75">
      <c r="A30" s="35"/>
      <c r="B30" s="29" t="s">
        <v>23</v>
      </c>
      <c r="C30" s="30">
        <f>1750+131</f>
        <v>1881</v>
      </c>
      <c r="D30" s="31">
        <f>+C30*D13/C13</f>
        <v>0.4223350344985529</v>
      </c>
      <c r="E30" s="31">
        <f>21560.7+3689.7</f>
        <v>25250.4</v>
      </c>
      <c r="F30" s="31">
        <f>+E30*F13/E13</f>
        <v>0.4201410952879884</v>
      </c>
      <c r="G30" s="31">
        <f>19024.3+2426</f>
        <v>21450.3</v>
      </c>
      <c r="H30" s="31">
        <f>+G30*H13/G13</f>
        <v>0.392975578255934</v>
      </c>
      <c r="I30" s="3"/>
      <c r="K30" s="1"/>
      <c r="L30" s="1"/>
    </row>
    <row r="31" spans="1:12" ht="12.75">
      <c r="A31" s="35"/>
      <c r="B31" s="29" t="s">
        <v>24</v>
      </c>
      <c r="C31" s="30">
        <f>389+1+28</f>
        <v>418</v>
      </c>
      <c r="D31" s="31">
        <f>+C31*D13/C13</f>
        <v>0.09385222988856731</v>
      </c>
      <c r="E31" s="31">
        <f>4599.6+8+804.7</f>
        <v>5412.3</v>
      </c>
      <c r="F31" s="31">
        <f>+E31*F13/E13</f>
        <v>0.09005519318613485</v>
      </c>
      <c r="G31" s="31">
        <f>4243.4+7.9+600</f>
        <v>4851.299999999999</v>
      </c>
      <c r="H31" s="31">
        <f>+G31*H13/G13</f>
        <v>0.08887719159140023</v>
      </c>
      <c r="I31" s="3"/>
      <c r="K31" s="1"/>
      <c r="L31" s="1"/>
    </row>
    <row r="32" spans="1:12" ht="12.75">
      <c r="A32" s="35"/>
      <c r="B32" s="29" t="s">
        <v>25</v>
      </c>
      <c r="C32" s="30">
        <v>834</v>
      </c>
      <c r="D32" s="31">
        <f>+C32*D13/C13</f>
        <v>0.1872554060456104</v>
      </c>
      <c r="E32" s="31">
        <v>9945.9</v>
      </c>
      <c r="F32" s="31">
        <f>+E32*F13/E13</f>
        <v>0.16548970787095663</v>
      </c>
      <c r="G32" s="31">
        <v>9718.8</v>
      </c>
      <c r="H32" s="31">
        <f>+G32*H13/G13</f>
        <v>0.17805117177632812</v>
      </c>
      <c r="I32" s="3"/>
      <c r="K32" s="1"/>
      <c r="L32" s="1"/>
    </row>
    <row r="33" spans="1:12" ht="12.75">
      <c r="A33" s="35"/>
      <c r="B33" s="29" t="s">
        <v>26</v>
      </c>
      <c r="C33" s="30">
        <v>1637</v>
      </c>
      <c r="D33" s="31">
        <f>+C33*D13/C13</f>
        <v>0.367550479252595</v>
      </c>
      <c r="E33" s="31">
        <v>19853.3</v>
      </c>
      <c r="F33" s="31">
        <f>+E33*F13/E13</f>
        <v>0.3303388147150548</v>
      </c>
      <c r="G33" s="31">
        <v>19253.3</v>
      </c>
      <c r="H33" s="31">
        <f>+G33*H13/G13</f>
        <v>0.3527259152941905</v>
      </c>
      <c r="I33" s="3"/>
      <c r="K33" s="1"/>
      <c r="L33" s="1"/>
    </row>
    <row r="34" spans="1:12" ht="12.75">
      <c r="A34" s="35"/>
      <c r="B34" s="29" t="s">
        <v>27</v>
      </c>
      <c r="C34" s="30">
        <f>645+2+130</f>
        <v>777</v>
      </c>
      <c r="D34" s="31">
        <f>+C34*D13/C13</f>
        <v>0.17445737469716938</v>
      </c>
      <c r="E34" s="31">
        <f>8567.3+22+4545.2</f>
        <v>13134.5</v>
      </c>
      <c r="F34" s="31">
        <f>+E34*F13/E13</f>
        <v>0.21854478408500788</v>
      </c>
      <c r="G34" s="31">
        <f>8222.8+21.8+3180</f>
        <v>11424.599999999999</v>
      </c>
      <c r="H34" s="31">
        <f>+G34*H13/G13</f>
        <v>0.20930191145777646</v>
      </c>
      <c r="I34" s="3"/>
      <c r="K34" s="1"/>
      <c r="L34" s="1"/>
    </row>
    <row r="35" spans="1:12" ht="12.75">
      <c r="A35" s="35"/>
      <c r="B35" s="29" t="s">
        <v>28</v>
      </c>
      <c r="C35" s="30">
        <v>1245</v>
      </c>
      <c r="D35" s="31">
        <f>+C35*D13/C13</f>
        <v>0.27953594787384284</v>
      </c>
      <c r="E35" s="31">
        <v>14164</v>
      </c>
      <c r="F35" s="31">
        <f>+E35*F13/E13</f>
        <v>0.23567462193308095</v>
      </c>
      <c r="G35" s="31">
        <v>13392.4</v>
      </c>
      <c r="H35" s="31">
        <f>+G35*H13/G13</f>
        <v>0.24535256542961034</v>
      </c>
      <c r="I35" s="3"/>
      <c r="K35" s="1"/>
      <c r="L35" s="1"/>
    </row>
    <row r="36" spans="1:12" ht="12.75">
      <c r="A36" s="35"/>
      <c r="B36" s="29" t="s">
        <v>29</v>
      </c>
      <c r="C36" s="30">
        <v>1357</v>
      </c>
      <c r="D36" s="31">
        <f>+C36*D13/C13</f>
        <v>0.3046829568392006</v>
      </c>
      <c r="E36" s="31">
        <v>16484.2</v>
      </c>
      <c r="F36" s="31">
        <f>+E36*F13/E13</f>
        <v>0.2742804012192384</v>
      </c>
      <c r="G36" s="31">
        <v>14971.1</v>
      </c>
      <c r="H36" s="31">
        <f>+G36*H13/G13</f>
        <v>0.27427479707171526</v>
      </c>
      <c r="I36" s="3"/>
      <c r="K36" s="1"/>
      <c r="L36" s="1"/>
    </row>
    <row r="37" spans="1:12" ht="12.75">
      <c r="A37" s="35"/>
      <c r="B37" s="29" t="s">
        <v>30</v>
      </c>
      <c r="C37" s="30">
        <f>2636+1+294</f>
        <v>2931</v>
      </c>
      <c r="D37" s="31">
        <f>+C37*D13/C13</f>
        <v>0.6580882435487818</v>
      </c>
      <c r="E37" s="31">
        <f>31079.4+10+11087.5</f>
        <v>42176.9</v>
      </c>
      <c r="F37" s="31">
        <f>+E37*F13/E13</f>
        <v>0.7017809207716296</v>
      </c>
      <c r="G37" s="31">
        <f>30268.6+9.8+7172</f>
        <v>37450.399999999994</v>
      </c>
      <c r="H37" s="31">
        <f>+G37*H13/G13</f>
        <v>0.6861019471017202</v>
      </c>
      <c r="I37" s="3"/>
      <c r="K37" s="1"/>
      <c r="L37" s="1"/>
    </row>
    <row r="38" spans="1:12" ht="12.75">
      <c r="A38" s="35"/>
      <c r="B38" s="29" t="s">
        <v>31</v>
      </c>
      <c r="C38" s="30">
        <v>656</v>
      </c>
      <c r="D38" s="31">
        <f>+C38*D13/C13</f>
        <v>0.14728962393995254</v>
      </c>
      <c r="E38" s="31">
        <v>8135.4</v>
      </c>
      <c r="F38" s="31">
        <f>+E38*F13/E13</f>
        <v>0.1353648206208971</v>
      </c>
      <c r="G38" s="31">
        <v>7866.3</v>
      </c>
      <c r="H38" s="31">
        <f>+G38*H13/G13</f>
        <v>0.14411284649793493</v>
      </c>
      <c r="I38" s="3"/>
      <c r="K38" s="1"/>
      <c r="L38" s="1"/>
    </row>
    <row r="39" spans="1:12" ht="12.75">
      <c r="A39" s="35"/>
      <c r="B39" s="29" t="s">
        <v>36</v>
      </c>
      <c r="C39" s="30">
        <v>90</v>
      </c>
      <c r="D39" s="31">
        <v>0.1</v>
      </c>
      <c r="E39" s="31">
        <v>1075.5</v>
      </c>
      <c r="F39" s="31">
        <v>0.1</v>
      </c>
      <c r="G39" s="31">
        <v>1038.1</v>
      </c>
      <c r="H39" s="31">
        <v>0.1</v>
      </c>
      <c r="I39" s="3"/>
      <c r="K39" s="1"/>
      <c r="L39" s="1"/>
    </row>
    <row r="40" spans="1:12" ht="12.75">
      <c r="A40" s="35"/>
      <c r="B40" s="29" t="s">
        <v>32</v>
      </c>
      <c r="C40" s="30">
        <v>59948</v>
      </c>
      <c r="D40" s="31">
        <v>13.1</v>
      </c>
      <c r="E40" s="31">
        <v>685681</v>
      </c>
      <c r="F40" s="31">
        <v>11.3</v>
      </c>
      <c r="G40" s="31">
        <v>631440.3</v>
      </c>
      <c r="H40" s="31">
        <v>11.4</v>
      </c>
      <c r="I40" s="3"/>
      <c r="K40" s="1"/>
      <c r="L40" s="1"/>
    </row>
    <row r="41" spans="1:12" ht="12.75">
      <c r="A41" s="35"/>
      <c r="B41" s="2"/>
      <c r="C41" s="17"/>
      <c r="D41" s="14"/>
      <c r="E41" s="14"/>
      <c r="F41" s="14"/>
      <c r="G41" s="14"/>
      <c r="H41" s="31"/>
      <c r="I41" s="3"/>
      <c r="K41" s="1"/>
      <c r="L41" s="1"/>
    </row>
    <row r="42" spans="1:12" ht="12.75">
      <c r="A42" s="19"/>
      <c r="B42" s="19"/>
      <c r="C42" s="20"/>
      <c r="D42" s="21"/>
      <c r="E42" s="21"/>
      <c r="F42" s="21"/>
      <c r="G42" s="21"/>
      <c r="H42" s="21"/>
      <c r="I42" s="19"/>
      <c r="K42" s="1"/>
      <c r="L42" s="1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6"/>
      <c r="F44" s="3"/>
      <c r="G44" s="6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</sheetData>
  <sheetProtection/>
  <mergeCells count="4">
    <mergeCell ref="B2:I2"/>
    <mergeCell ref="B4:I4"/>
    <mergeCell ref="B5:I5"/>
    <mergeCell ref="B7:B10"/>
  </mergeCells>
  <printOptions/>
  <pageMargins left="0.984251968503937" right="0" top="0" bottom="0.5905511811023623" header="0" footer="0"/>
  <pageSetup firstPageNumber="238" useFirstPageNumber="1" horizontalDpi="300" verticalDpi="300" orientation="landscape" scale="75" r:id="rId2"/>
  <headerFooter alignWithMargins="0">
    <oddFooter>&amp;C&amp;"Arial,Negrita"&amp;P</oddFooter>
  </headerFooter>
  <ignoredErrors>
    <ignoredError sqref="G15:G37 G38 E15:E3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2008-07-31T17:59:51Z</cp:lastPrinted>
  <dcterms:created xsi:type="dcterms:W3CDTF">2004-01-22T14:59:07Z</dcterms:created>
  <dcterms:modified xsi:type="dcterms:W3CDTF">2008-07-31T18:00:09Z</dcterms:modified>
  <cp:category/>
  <cp:version/>
  <cp:contentType/>
  <cp:contentStatus/>
</cp:coreProperties>
</file>