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402" sheetId="1" r:id="rId1"/>
    <sheet name="Hoja2" sheetId="2" r:id="rId2"/>
  </sheets>
  <definedNames>
    <definedName name="_Regression_Int" localSheetId="0" hidden="1">1</definedName>
    <definedName name="A_IMPRESIÓN_IM">'CUAD0402'!$A$1:$I$42</definedName>
    <definedName name="_xlnm.Print_Area" localSheetId="0">'CUAD0402'!$A$1:$I$42</definedName>
    <definedName name="Imprimir_área_IM" localSheetId="0">'CUAD0402'!$A$1:$I$42</definedName>
  </definedNames>
  <calcPr fullCalcOnLoad="1"/>
</workbook>
</file>

<file path=xl/sharedStrings.xml><?xml version="1.0" encoding="utf-8"?>
<sst xmlns="http://schemas.openxmlformats.org/spreadsheetml/2006/main" count="42" uniqueCount="40">
  <si>
    <t xml:space="preserve">                                                                                                                                        </t>
  </si>
  <si>
    <t>NUMERO DE</t>
  </si>
  <si>
    <t>MONTO</t>
  </si>
  <si>
    <t>LIQUIDO</t>
  </si>
  <si>
    <t>PRESTAMOS</t>
  </si>
  <si>
    <t xml:space="preserve">    %</t>
  </si>
  <si>
    <t>AUTORIZADO</t>
  </si>
  <si>
    <t>PAGADO</t>
  </si>
  <si>
    <t>TOTAL</t>
  </si>
  <si>
    <t>PODER JUDICIAL FEDERAL</t>
  </si>
  <si>
    <t>SECRETARIA DE GOBERNACION</t>
  </si>
  <si>
    <t>SECRETARIA DE HACIENDA Y CREDITO PUBLICO</t>
  </si>
  <si>
    <t>SECRETARIA DE COMUNICACIONES Y TRANSPORTES</t>
  </si>
  <si>
    <t>SECRETARIA DE ECONOMIA</t>
  </si>
  <si>
    <t>SECRETARIA DE EDUCACION PUBLICA</t>
  </si>
  <si>
    <t>SECRETARIA DEL TRABAJO Y PREVISION SOCIAL</t>
  </si>
  <si>
    <t>SECRETARIA DE LA REFORMA AGRARIA</t>
  </si>
  <si>
    <t>GOBIERNO DEL DISTRITO FEDERAL</t>
  </si>
  <si>
    <t>SECRETARIA DE SALUD</t>
  </si>
  <si>
    <t>I. S. S. S. T. E.</t>
  </si>
  <si>
    <t>UNIVERSIDAD NACIONAL AUTONOMA DE MEXICO</t>
  </si>
  <si>
    <t>PENSIONISTAS Y JUBILADOS CON CARGO AL I.S.S.S.T.E.</t>
  </si>
  <si>
    <t>SECRETARIA DE MARINA</t>
  </si>
  <si>
    <t>SECRETARIA DE DESARROLLO SOCIAL</t>
  </si>
  <si>
    <t>SECRETARIA DE TURISMO</t>
  </si>
  <si>
    <t>SISTEMA NACIONAL PARA EL DESARROLO INTEGRAL DE LA FAMILIA</t>
  </si>
  <si>
    <t>SISTEMA DE TRANSPORTE COLECTIVO ( METRO )</t>
  </si>
  <si>
    <t>INSTITUTO NACIONAL DE INVESTIGACIONES FORESTALES Y AGROPECUARIAS</t>
  </si>
  <si>
    <t>COLEGIO DE BACHILLERES</t>
  </si>
  <si>
    <t>UNIVERSIDAD AUTONOMA METROPOLITANA</t>
  </si>
  <si>
    <t>COLEGIO NACIONAL DE EDUCACION PROFESIONAL TECNICA</t>
  </si>
  <si>
    <t>UNIVERSIDAD AUTONOMA DE CHAPINGO</t>
  </si>
  <si>
    <t>OTROS ORGANISMOS</t>
  </si>
  <si>
    <t>TURISSSTE</t>
  </si>
  <si>
    <t>( MILES DE PESOS )</t>
  </si>
  <si>
    <t>ORGANISMO</t>
  </si>
  <si>
    <t>SECRETARIA DE AGRICULTURA, GANADERIA Y DESARROLLO  RURAL, PESCA Y ALIMENTACION</t>
  </si>
  <si>
    <t>INSTITUTO NACIONAL DE LAS PERSONAS ADULTAS MAYORES</t>
  </si>
  <si>
    <t xml:space="preserve"> ANUARIO ESTADÍSTICO 2006</t>
  </si>
  <si>
    <t xml:space="preserve"> 4. 2  PRÉSTAMOS A CORTO PLAZO POR ORGANISMO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</si>
</sst>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#,##0.0_);\(#,##0.0\)"/>
    <numFmt numFmtId="167" formatCode="0.0_)"/>
    <numFmt numFmtId="168" formatCode="_-* #,##0.0_-;\-* #,##0.0_-;_-* &quot;-&quot;??_-;_-@_-"/>
    <numFmt numFmtId="169" formatCode="_-* #,##0_-;\-* #,##0_-;_-* &quot;-&quot;??_-;_-@_-"/>
    <numFmt numFmtId="170" formatCode="_-* #,##0.0_-;\-* #,##0.0_-;_-* &quot;-&quot;?_-;_-@_-"/>
    <numFmt numFmtId="171" formatCode="_-* #,##0.000_-;\-* #,##0.000_-;_-* &quot;-&quot;??_-;_-@_-"/>
    <numFmt numFmtId="172" formatCode="_-* #,##0.0000_-;\-* #,##0.0000_-;_-* &quot;-&quot;??_-;_-@_-"/>
    <numFmt numFmtId="173" formatCode="_-* #,##0.00000_-;\-* #,##0.00000_-;_-* &quot;-&quot;??_-;_-@_-"/>
    <numFmt numFmtId="174" formatCode="_-* #,##0.000000_-;\-* #,##0.000000_-;_-* &quot;-&quot;??_-;_-@_-"/>
    <numFmt numFmtId="175" formatCode="0.0"/>
    <numFmt numFmtId="176" formatCode="#,##0.0"/>
  </numFmts>
  <fonts count="8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166" fontId="5" fillId="0" borderId="0" xfId="0" applyNumberFormat="1" applyFont="1" applyAlignment="1" applyProtection="1">
      <alignment/>
      <protection/>
    </xf>
    <xf numFmtId="168" fontId="1" fillId="0" borderId="0" xfId="17" applyNumberFormat="1" applyFont="1" applyAlignment="1" applyProtection="1">
      <alignment/>
      <protection/>
    </xf>
    <xf numFmtId="169" fontId="2" fillId="0" borderId="0" xfId="17" applyNumberFormat="1" applyFont="1" applyAlignment="1" applyProtection="1">
      <alignment/>
      <protection/>
    </xf>
    <xf numFmtId="176" fontId="2" fillId="0" borderId="0" xfId="17" applyNumberFormat="1" applyFont="1" applyAlignment="1" applyProtection="1">
      <alignment/>
      <protection/>
    </xf>
    <xf numFmtId="169" fontId="1" fillId="0" borderId="0" xfId="17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 applyProtection="1">
      <alignment/>
      <protection/>
    </xf>
    <xf numFmtId="168" fontId="1" fillId="0" borderId="2" xfId="17" applyNumberFormat="1" applyFont="1" applyBorder="1" applyAlignment="1" applyProtection="1">
      <alignment/>
      <protection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center"/>
      <protection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8" xfId="0" applyFont="1" applyFill="1" applyBorder="1" applyAlignment="1">
      <alignment/>
    </xf>
    <xf numFmtId="0" fontId="6" fillId="0" borderId="0" xfId="0" applyFont="1" applyAlignment="1" applyProtection="1">
      <alignment horizontal="right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7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695325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695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75"/>
  <sheetViews>
    <sheetView showGridLines="0" showZeros="0" tabSelected="1" view="pageBreakPreview" zoomScale="75" zoomScaleNormal="60" zoomScaleSheetLayoutView="75" workbookViewId="0" topLeftCell="A1">
      <selection activeCell="B4" sqref="B4:I5"/>
    </sheetView>
  </sheetViews>
  <sheetFormatPr defaultColWidth="5.625" defaultRowHeight="12.75"/>
  <cols>
    <col min="1" max="1" width="1.12109375" style="18" customWidth="1"/>
    <col min="2" max="2" width="73.625" style="18" customWidth="1"/>
    <col min="3" max="3" width="17.50390625" style="18" customWidth="1"/>
    <col min="4" max="4" width="10.625" style="18" customWidth="1"/>
    <col min="5" max="5" width="16.75390625" style="18" customWidth="1"/>
    <col min="6" max="6" width="10.625" style="18" customWidth="1"/>
    <col min="7" max="7" width="16.75390625" style="18" customWidth="1"/>
    <col min="8" max="8" width="10.625" style="18" customWidth="1"/>
    <col min="9" max="9" width="1.625" style="18" customWidth="1"/>
    <col min="10" max="10" width="12.625" style="0" customWidth="1"/>
    <col min="11" max="11" width="16.625" style="0" customWidth="1"/>
    <col min="12" max="12" width="17.625" style="0" customWidth="1"/>
    <col min="13" max="13" width="14.625" style="0" customWidth="1"/>
    <col min="14" max="14" width="6.625" style="0" customWidth="1"/>
  </cols>
  <sheetData>
    <row r="1" spans="1:9" ht="12.75">
      <c r="A1" s="2"/>
      <c r="B1" s="9"/>
      <c r="C1" s="3"/>
      <c r="D1" s="3"/>
      <c r="E1" s="3"/>
      <c r="F1" s="3"/>
      <c r="G1" s="3"/>
      <c r="H1" s="3"/>
      <c r="I1" s="3"/>
    </row>
    <row r="2" spans="1:9" ht="12.75">
      <c r="A2" s="3"/>
      <c r="B2" s="33" t="s">
        <v>38</v>
      </c>
      <c r="C2" s="33"/>
      <c r="D2" s="33"/>
      <c r="E2" s="33"/>
      <c r="F2" s="33"/>
      <c r="G2" s="33"/>
      <c r="H2" s="33"/>
      <c r="I2" s="33"/>
    </row>
    <row r="3" spans="1:9" ht="12.75">
      <c r="A3" s="3"/>
      <c r="B3" s="2" t="s">
        <v>0</v>
      </c>
      <c r="C3" s="3"/>
      <c r="D3" s="3"/>
      <c r="E3" s="3"/>
      <c r="F3" s="3"/>
      <c r="G3" s="3"/>
      <c r="H3" s="3"/>
      <c r="I3" s="3"/>
    </row>
    <row r="4" spans="1:9" ht="18">
      <c r="A4" s="3"/>
      <c r="B4" s="37" t="s">
        <v>39</v>
      </c>
      <c r="C4" s="37"/>
      <c r="D4" s="37"/>
      <c r="E4" s="37"/>
      <c r="F4" s="37"/>
      <c r="G4" s="37"/>
      <c r="H4" s="37"/>
      <c r="I4" s="37"/>
    </row>
    <row r="5" spans="1:9" ht="18">
      <c r="A5" s="3"/>
      <c r="B5" s="37" t="s">
        <v>34</v>
      </c>
      <c r="C5" s="37"/>
      <c r="D5" s="37"/>
      <c r="E5" s="37"/>
      <c r="F5" s="37"/>
      <c r="G5" s="37"/>
      <c r="H5" s="37"/>
      <c r="I5" s="37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6.75" customHeight="1">
      <c r="A7" s="3"/>
      <c r="B7" s="34" t="s">
        <v>35</v>
      </c>
      <c r="C7" s="22"/>
      <c r="D7" s="22"/>
      <c r="E7" s="22"/>
      <c r="F7" s="22"/>
      <c r="G7" s="22"/>
      <c r="H7" s="23"/>
      <c r="I7" s="24"/>
    </row>
    <row r="8" spans="1:9" ht="12.75">
      <c r="A8" s="3"/>
      <c r="B8" s="35"/>
      <c r="C8" s="25" t="s">
        <v>1</v>
      </c>
      <c r="D8" s="26"/>
      <c r="E8" s="25" t="s">
        <v>2</v>
      </c>
      <c r="F8" s="26"/>
      <c r="G8" s="25" t="s">
        <v>3</v>
      </c>
      <c r="H8" s="27"/>
      <c r="I8" s="28"/>
    </row>
    <row r="9" spans="1:9" ht="12.75">
      <c r="A9" s="3"/>
      <c r="B9" s="35"/>
      <c r="C9" s="25" t="s">
        <v>4</v>
      </c>
      <c r="D9" s="25" t="s">
        <v>5</v>
      </c>
      <c r="E9" s="25" t="s">
        <v>6</v>
      </c>
      <c r="F9" s="25" t="s">
        <v>5</v>
      </c>
      <c r="G9" s="25" t="s">
        <v>7</v>
      </c>
      <c r="H9" s="29" t="s">
        <v>5</v>
      </c>
      <c r="I9" s="28"/>
    </row>
    <row r="10" spans="1:9" ht="6.75" customHeight="1">
      <c r="A10" s="3"/>
      <c r="B10" s="36"/>
      <c r="C10" s="30"/>
      <c r="D10" s="30"/>
      <c r="E10" s="30"/>
      <c r="F10" s="30"/>
      <c r="G10" s="30"/>
      <c r="H10" s="31"/>
      <c r="I10" s="32"/>
    </row>
    <row r="11" spans="1:9" ht="12.75">
      <c r="A11" s="3"/>
      <c r="B11" s="7"/>
      <c r="C11" s="8"/>
      <c r="D11" s="8"/>
      <c r="E11" s="8"/>
      <c r="F11" s="8"/>
      <c r="G11" s="8"/>
      <c r="H11" s="8"/>
      <c r="I11" s="8"/>
    </row>
    <row r="12" spans="1:9" ht="12.75">
      <c r="A12" s="3"/>
      <c r="B12" s="3"/>
      <c r="C12" s="4"/>
      <c r="D12" s="5"/>
      <c r="E12" s="3"/>
      <c r="F12" s="5"/>
      <c r="G12" s="3"/>
      <c r="H12" s="5"/>
      <c r="I12" s="3"/>
    </row>
    <row r="13" spans="1:12" s="12" customFormat="1" ht="12.75">
      <c r="A13" s="10"/>
      <c r="B13" s="11" t="s">
        <v>8</v>
      </c>
      <c r="C13" s="15">
        <f>SUM(C15:C41)</f>
        <v>415477</v>
      </c>
      <c r="D13" s="16">
        <f>SUM(D15:D40)</f>
        <v>99.99999999999997</v>
      </c>
      <c r="E13" s="16">
        <f>SUM(E15:E41)</f>
        <v>5179539.6</v>
      </c>
      <c r="F13" s="16">
        <f>SUM(F15:F40)</f>
        <v>100.00000000000001</v>
      </c>
      <c r="G13" s="16">
        <f>SUM(G15:G40)</f>
        <v>4831813.499999999</v>
      </c>
      <c r="H13" s="16">
        <f>SUM(H15:H40)</f>
        <v>100</v>
      </c>
      <c r="I13" s="10"/>
      <c r="K13" s="13"/>
      <c r="L13" s="13"/>
    </row>
    <row r="14" spans="1:12" ht="12.75">
      <c r="A14" s="3"/>
      <c r="B14" s="3"/>
      <c r="C14" s="17"/>
      <c r="D14" s="14"/>
      <c r="E14" s="14"/>
      <c r="F14" s="14"/>
      <c r="G14" s="14"/>
      <c r="H14" s="14"/>
      <c r="I14" s="3"/>
      <c r="K14" s="1"/>
      <c r="L14" s="1"/>
    </row>
    <row r="15" spans="1:12" ht="12.75">
      <c r="A15" s="3"/>
      <c r="B15" s="2" t="s">
        <v>9</v>
      </c>
      <c r="C15" s="17">
        <f>3711+33+66</f>
        <v>3810</v>
      </c>
      <c r="D15" s="14">
        <f>+C15/C$13*100</f>
        <v>0.9170182705661204</v>
      </c>
      <c r="E15" s="14">
        <f>40084.1+347.4+1584.9</f>
        <v>42016.4</v>
      </c>
      <c r="F15" s="14">
        <f>+E15/E$13*100</f>
        <v>0.8111995127906736</v>
      </c>
      <c r="G15" s="14">
        <f>38987.5+340.7+924</f>
        <v>40252.2</v>
      </c>
      <c r="H15" s="14">
        <f>+G15*100/4831813.5</f>
        <v>0.8330660941280121</v>
      </c>
      <c r="I15" s="3"/>
      <c r="K15" s="1"/>
      <c r="L15" s="1"/>
    </row>
    <row r="16" spans="1:12" ht="12.75">
      <c r="A16" s="3"/>
      <c r="B16" s="2" t="s">
        <v>10</v>
      </c>
      <c r="C16" s="17">
        <f>1974+6+21</f>
        <v>2001</v>
      </c>
      <c r="D16" s="14">
        <f aca="true" t="shared" si="0" ref="D16:D41">+C16/C$13*100</f>
        <v>0.48161510745480496</v>
      </c>
      <c r="E16" s="14">
        <f>21814.3+68.6+350.7</f>
        <v>22233.6</v>
      </c>
      <c r="F16" s="14">
        <f aca="true" t="shared" si="1" ref="F16:F41">+E16/E$13*100</f>
        <v>0.4292582298241334</v>
      </c>
      <c r="G16" s="14">
        <f>20361.5+63.9+294</f>
        <v>20719.4</v>
      </c>
      <c r="H16" s="14">
        <f aca="true" t="shared" si="2" ref="H16:H40">+G16*100/4831813.5</f>
        <v>0.4288120805987235</v>
      </c>
      <c r="I16" s="3"/>
      <c r="K16" s="1"/>
      <c r="L16" s="1"/>
    </row>
    <row r="17" spans="1:12" ht="12.75">
      <c r="A17" s="3"/>
      <c r="B17" s="2" t="s">
        <v>11</v>
      </c>
      <c r="C17" s="17">
        <f>6531+10+119</f>
        <v>6660</v>
      </c>
      <c r="D17" s="14">
        <f t="shared" si="0"/>
        <v>1.602976819414793</v>
      </c>
      <c r="E17" s="14">
        <f>74652.5+117.6+2346.2</f>
        <v>77116.3</v>
      </c>
      <c r="F17" s="14">
        <f t="shared" si="1"/>
        <v>1.4888639909230543</v>
      </c>
      <c r="G17" s="14">
        <f>72520.3+116+1666</f>
        <v>74302.3</v>
      </c>
      <c r="H17" s="14">
        <f t="shared" si="2"/>
        <v>1.5377725154333874</v>
      </c>
      <c r="I17" s="3"/>
      <c r="K17" s="1"/>
      <c r="L17" s="1"/>
    </row>
    <row r="18" spans="1:12" ht="12.75">
      <c r="A18" s="3"/>
      <c r="B18" s="2" t="s">
        <v>12</v>
      </c>
      <c r="C18" s="17">
        <f>6328+1+108</f>
        <v>6437</v>
      </c>
      <c r="D18" s="14">
        <f t="shared" si="0"/>
        <v>1.549303571557511</v>
      </c>
      <c r="E18" s="14">
        <f>78971+12.6+2496</f>
        <v>81479.6</v>
      </c>
      <c r="F18" s="14">
        <f t="shared" si="1"/>
        <v>1.573105069029688</v>
      </c>
      <c r="G18" s="14">
        <f>74326.4+12.6+1512</f>
        <v>75851</v>
      </c>
      <c r="H18" s="14">
        <f t="shared" si="2"/>
        <v>1.5698246631414892</v>
      </c>
      <c r="I18" s="3"/>
      <c r="K18" s="1"/>
      <c r="L18" s="1"/>
    </row>
    <row r="19" spans="1:12" ht="12.75">
      <c r="A19" s="3"/>
      <c r="B19" s="2" t="s">
        <v>13</v>
      </c>
      <c r="C19" s="17">
        <f>1117+2+38</f>
        <v>1157</v>
      </c>
      <c r="D19" s="14">
        <f t="shared" si="0"/>
        <v>0.2784751021115489</v>
      </c>
      <c r="E19" s="14">
        <f>13069.5+18+849.9</f>
        <v>13937.4</v>
      </c>
      <c r="F19" s="14">
        <f t="shared" si="1"/>
        <v>0.2690856924812391</v>
      </c>
      <c r="G19" s="14">
        <f>11944.7+17.8+532</f>
        <v>12494.5</v>
      </c>
      <c r="H19" s="14">
        <f t="shared" si="2"/>
        <v>0.25858820916825537</v>
      </c>
      <c r="I19" s="3"/>
      <c r="K19" s="1"/>
      <c r="L19" s="1"/>
    </row>
    <row r="20" spans="1:12" ht="12.75">
      <c r="A20" s="3"/>
      <c r="B20" s="2" t="s">
        <v>14</v>
      </c>
      <c r="C20" s="17">
        <f>163613+117+1848</f>
        <v>165578</v>
      </c>
      <c r="D20" s="14">
        <f t="shared" si="0"/>
        <v>39.852506877637026</v>
      </c>
      <c r="E20" s="14">
        <f>1998664.2+1376.2+40194.1</f>
        <v>2040234.5</v>
      </c>
      <c r="F20" s="14">
        <f t="shared" si="1"/>
        <v>39.390267428402325</v>
      </c>
      <c r="G20" s="14">
        <f>1931830.2+1348.5+25872</f>
        <v>1959050.7</v>
      </c>
      <c r="H20" s="14">
        <f t="shared" si="2"/>
        <v>40.54483270101381</v>
      </c>
      <c r="I20" s="3"/>
      <c r="K20" s="1"/>
      <c r="L20" s="1"/>
    </row>
    <row r="21" spans="1:12" ht="12.75">
      <c r="A21" s="3"/>
      <c r="B21" s="2" t="s">
        <v>15</v>
      </c>
      <c r="C21" s="17">
        <f>871+4+25</f>
        <v>900</v>
      </c>
      <c r="D21" s="14">
        <f t="shared" si="0"/>
        <v>0.21661848911010717</v>
      </c>
      <c r="E21" s="14">
        <f>10376+43.7+558.7</f>
        <v>10978.400000000001</v>
      </c>
      <c r="F21" s="14">
        <f t="shared" si="1"/>
        <v>0.21195706274743034</v>
      </c>
      <c r="G21" s="14">
        <f>10029.8+43.4+350</f>
        <v>10423.199999999999</v>
      </c>
      <c r="H21" s="14">
        <f t="shared" si="2"/>
        <v>0.21572024665273193</v>
      </c>
      <c r="I21" s="3"/>
      <c r="K21" s="1"/>
      <c r="L21" s="1"/>
    </row>
    <row r="22" spans="1:12" ht="12.75">
      <c r="A22" s="3"/>
      <c r="B22" s="2" t="s">
        <v>16</v>
      </c>
      <c r="C22" s="17">
        <f>1110+19</f>
        <v>1129</v>
      </c>
      <c r="D22" s="14">
        <f t="shared" si="0"/>
        <v>0.27173586022812335</v>
      </c>
      <c r="E22" s="14">
        <f>13555.5+383.3</f>
        <v>13938.8</v>
      </c>
      <c r="F22" s="14">
        <f t="shared" si="1"/>
        <v>0.2691127219106501</v>
      </c>
      <c r="G22" s="14">
        <f>12620.8+266</f>
        <v>12886.8</v>
      </c>
      <c r="H22" s="14">
        <f t="shared" si="2"/>
        <v>0.2667073139308874</v>
      </c>
      <c r="I22" s="3"/>
      <c r="K22" s="1"/>
      <c r="L22" s="1"/>
    </row>
    <row r="23" spans="1:12" ht="12.75">
      <c r="A23" s="3"/>
      <c r="B23" s="2" t="s">
        <v>17</v>
      </c>
      <c r="C23" s="17">
        <f>15570+11</f>
        <v>15581</v>
      </c>
      <c r="D23" s="14">
        <f t="shared" si="0"/>
        <v>3.7501474209162</v>
      </c>
      <c r="E23" s="14">
        <f>187163.7+120.2</f>
        <v>187283.90000000002</v>
      </c>
      <c r="F23" s="14">
        <f t="shared" si="1"/>
        <v>3.615840682055989</v>
      </c>
      <c r="G23" s="14">
        <f>183312.9+117.2</f>
        <v>183430.1</v>
      </c>
      <c r="H23" s="14">
        <f t="shared" si="2"/>
        <v>3.796299256997399</v>
      </c>
      <c r="I23" s="3"/>
      <c r="K23" s="1"/>
      <c r="L23" s="1"/>
    </row>
    <row r="24" spans="1:12" ht="12.75">
      <c r="A24" s="3"/>
      <c r="B24" s="2" t="s">
        <v>18</v>
      </c>
      <c r="C24" s="17">
        <f>26403+31+662</f>
        <v>27096</v>
      </c>
      <c r="D24" s="14">
        <f t="shared" si="0"/>
        <v>6.5216606454749595</v>
      </c>
      <c r="E24" s="14">
        <f>314502.4+364.4+14870.6</f>
        <v>329737.4</v>
      </c>
      <c r="F24" s="14">
        <f t="shared" si="1"/>
        <v>6.3661526982050685</v>
      </c>
      <c r="G24" s="14">
        <f>307395.4+355.4+9268</f>
        <v>317018.80000000005</v>
      </c>
      <c r="H24" s="14">
        <f t="shared" si="2"/>
        <v>6.561072773193751</v>
      </c>
      <c r="I24" s="3"/>
      <c r="K24" s="1"/>
      <c r="L24" s="1"/>
    </row>
    <row r="25" spans="1:12" ht="12.75">
      <c r="A25" s="3"/>
      <c r="B25" s="2" t="s">
        <v>19</v>
      </c>
      <c r="C25" s="17">
        <f>18726+52+1379</f>
        <v>20157</v>
      </c>
      <c r="D25" s="14">
        <f t="shared" si="0"/>
        <v>4.851532094436034</v>
      </c>
      <c r="E25" s="14">
        <f>228577+567.2+37582.7</f>
        <v>266726.9</v>
      </c>
      <c r="F25" s="14">
        <f t="shared" si="1"/>
        <v>5.149625653986699</v>
      </c>
      <c r="G25" s="14">
        <f>217506.7+548.4+19306</f>
        <v>237361.1</v>
      </c>
      <c r="H25" s="14">
        <f t="shared" si="2"/>
        <v>4.912464026188097</v>
      </c>
      <c r="I25" s="3"/>
      <c r="K25" s="1"/>
      <c r="L25" s="1"/>
    </row>
    <row r="26" spans="1:12" ht="12.75">
      <c r="A26" s="3"/>
      <c r="B26" s="2" t="s">
        <v>20</v>
      </c>
      <c r="C26" s="17">
        <f>11623+13</f>
        <v>11636</v>
      </c>
      <c r="D26" s="14">
        <f t="shared" si="0"/>
        <v>2.8006363769835634</v>
      </c>
      <c r="E26" s="14">
        <f>135612.7+133.6</f>
        <v>135746.30000000002</v>
      </c>
      <c r="F26" s="14">
        <f t="shared" si="1"/>
        <v>2.6208178811877416</v>
      </c>
      <c r="G26" s="14">
        <f>129012.8+126</f>
        <v>129138.8</v>
      </c>
      <c r="H26" s="14">
        <f t="shared" si="2"/>
        <v>2.6726776602615145</v>
      </c>
      <c r="I26" s="3"/>
      <c r="K26" s="1"/>
      <c r="L26" s="1"/>
    </row>
    <row r="27" spans="1:12" ht="12.75">
      <c r="A27" s="3"/>
      <c r="B27" s="2" t="s">
        <v>21</v>
      </c>
      <c r="C27" s="17">
        <f>74052+36+329</f>
        <v>74417</v>
      </c>
      <c r="D27" s="14">
        <f t="shared" si="0"/>
        <v>17.911220115674272</v>
      </c>
      <c r="E27" s="14">
        <f>1029649.9+470.1+9867.7</f>
        <v>1039987.7</v>
      </c>
      <c r="F27" s="14">
        <f t="shared" si="1"/>
        <v>20.07876723251619</v>
      </c>
      <c r="G27" s="14">
        <f>882637.6+463.2+4606</f>
        <v>887706.7999999999</v>
      </c>
      <c r="H27" s="14">
        <f t="shared" si="2"/>
        <v>18.37212466913303</v>
      </c>
      <c r="I27" s="3"/>
      <c r="K27" s="1"/>
      <c r="L27" s="1"/>
    </row>
    <row r="28" spans="1:12" ht="12.75">
      <c r="A28" s="3"/>
      <c r="B28" s="2" t="s">
        <v>22</v>
      </c>
      <c r="C28" s="17">
        <f>218+6</f>
        <v>224</v>
      </c>
      <c r="D28" s="14">
        <f t="shared" si="0"/>
        <v>0.053913935067404446</v>
      </c>
      <c r="E28" s="14">
        <f>2770.1+97.5</f>
        <v>2867.6</v>
      </c>
      <c r="F28" s="14">
        <f t="shared" si="1"/>
        <v>0.0553639941279723</v>
      </c>
      <c r="G28" s="14">
        <f>2487.8+84</f>
        <v>2571.8</v>
      </c>
      <c r="H28" s="14">
        <f t="shared" si="2"/>
        <v>0.05322639211964618</v>
      </c>
      <c r="I28" s="3"/>
      <c r="K28" s="1"/>
      <c r="L28" s="1"/>
    </row>
    <row r="29" spans="1:12" ht="12.75">
      <c r="A29" s="3"/>
      <c r="B29" s="2" t="s">
        <v>36</v>
      </c>
      <c r="C29" s="17">
        <f>4969+3+194</f>
        <v>5166</v>
      </c>
      <c r="D29" s="14">
        <f t="shared" si="0"/>
        <v>1.2433901274920152</v>
      </c>
      <c r="E29" s="14">
        <f>64885.7+38+4370.2</f>
        <v>69293.9</v>
      </c>
      <c r="F29" s="14">
        <f t="shared" si="1"/>
        <v>1.3378389847622751</v>
      </c>
      <c r="G29" s="14">
        <f>60752.3+37.7+2716</f>
        <v>63506</v>
      </c>
      <c r="H29" s="14">
        <f t="shared" si="2"/>
        <v>1.3143305303484913</v>
      </c>
      <c r="I29" s="3"/>
      <c r="K29" s="1"/>
      <c r="L29" s="1"/>
    </row>
    <row r="30" spans="1:12" ht="12.75">
      <c r="A30" s="3"/>
      <c r="B30" s="2" t="s">
        <v>23</v>
      </c>
      <c r="C30" s="17">
        <f>1913+3+23</f>
        <v>1939</v>
      </c>
      <c r="D30" s="14">
        <f t="shared" si="0"/>
        <v>0.46669250042721977</v>
      </c>
      <c r="E30" s="14">
        <f>23070.1+30+445.5</f>
        <v>23545.6</v>
      </c>
      <c r="F30" s="14">
        <f t="shared" si="1"/>
        <v>0.4545886665293572</v>
      </c>
      <c r="G30" s="14">
        <f>20403+24.9+322</f>
        <v>20749.9</v>
      </c>
      <c r="H30" s="14">
        <f t="shared" si="2"/>
        <v>0.4294433135716021</v>
      </c>
      <c r="I30" s="3"/>
      <c r="K30" s="1"/>
      <c r="L30" s="1"/>
    </row>
    <row r="31" spans="1:12" ht="12.75">
      <c r="A31" s="3"/>
      <c r="B31" s="2" t="s">
        <v>24</v>
      </c>
      <c r="C31" s="17">
        <f>413+15</f>
        <v>428</v>
      </c>
      <c r="D31" s="14">
        <f t="shared" si="0"/>
        <v>0.10301412593236207</v>
      </c>
      <c r="E31" s="14">
        <f>4956.7+337.6</f>
        <v>5294.3</v>
      </c>
      <c r="F31" s="14">
        <f t="shared" si="1"/>
        <v>0.10221564866498946</v>
      </c>
      <c r="G31" s="14">
        <f>4610.8+210</f>
        <v>4820.8</v>
      </c>
      <c r="H31" s="14">
        <f t="shared" si="2"/>
        <v>0.09977206280830168</v>
      </c>
      <c r="I31" s="3"/>
      <c r="K31" s="1"/>
      <c r="L31" s="1"/>
    </row>
    <row r="32" spans="1:12" ht="12.75">
      <c r="A32" s="3"/>
      <c r="B32" s="2" t="s">
        <v>25</v>
      </c>
      <c r="C32" s="17">
        <f>709+3</f>
        <v>712</v>
      </c>
      <c r="D32" s="14">
        <f t="shared" si="0"/>
        <v>0.171369293607107</v>
      </c>
      <c r="E32" s="14">
        <f>8364.6+31.2</f>
        <v>8395.800000000001</v>
      </c>
      <c r="F32" s="14">
        <f t="shared" si="1"/>
        <v>0.16209548817813849</v>
      </c>
      <c r="G32" s="14">
        <f>8222.5+30.9</f>
        <v>8253.4</v>
      </c>
      <c r="H32" s="14">
        <f t="shared" si="2"/>
        <v>0.1708137120772563</v>
      </c>
      <c r="I32" s="3"/>
      <c r="K32" s="1"/>
      <c r="L32" s="1"/>
    </row>
    <row r="33" spans="1:12" ht="12.75">
      <c r="A33" s="3"/>
      <c r="B33" s="2" t="s">
        <v>26</v>
      </c>
      <c r="C33" s="17">
        <v>1711</v>
      </c>
      <c r="D33" s="14">
        <f t="shared" si="0"/>
        <v>0.411815816519326</v>
      </c>
      <c r="E33" s="14">
        <v>20166.7</v>
      </c>
      <c r="F33" s="14">
        <f t="shared" si="1"/>
        <v>0.3893531386457592</v>
      </c>
      <c r="G33" s="14">
        <v>19649.6</v>
      </c>
      <c r="H33" s="14">
        <f t="shared" si="2"/>
        <v>0.4066713253729681</v>
      </c>
      <c r="I33" s="3"/>
      <c r="K33" s="1"/>
      <c r="L33" s="1"/>
    </row>
    <row r="34" spans="1:12" ht="12.75">
      <c r="A34" s="3"/>
      <c r="B34" s="2" t="s">
        <v>27</v>
      </c>
      <c r="C34" s="17">
        <f>772+7</f>
        <v>779</v>
      </c>
      <c r="D34" s="14">
        <f t="shared" si="0"/>
        <v>0.18749533668530388</v>
      </c>
      <c r="E34" s="14">
        <f>10250.2+183</f>
        <v>10433.2</v>
      </c>
      <c r="F34" s="14">
        <f t="shared" si="1"/>
        <v>0.20143103066535104</v>
      </c>
      <c r="G34" s="14">
        <f>9741.6+98</f>
        <v>9839.6</v>
      </c>
      <c r="H34" s="14">
        <f t="shared" si="2"/>
        <v>0.20364196589955302</v>
      </c>
      <c r="I34" s="3"/>
      <c r="K34" s="1"/>
      <c r="L34" s="1"/>
    </row>
    <row r="35" spans="1:12" ht="12.75">
      <c r="A35" s="3"/>
      <c r="B35" s="2" t="s">
        <v>28</v>
      </c>
      <c r="C35" s="17">
        <f>1521+6</f>
        <v>1527</v>
      </c>
      <c r="D35" s="14">
        <f t="shared" si="0"/>
        <v>0.36752936985681517</v>
      </c>
      <c r="E35" s="14">
        <f>17839.7+59.6</f>
        <v>17899.3</v>
      </c>
      <c r="F35" s="14">
        <f t="shared" si="1"/>
        <v>0.345577047041015</v>
      </c>
      <c r="G35" s="14">
        <f>17051.9+58.4</f>
        <v>17110.300000000003</v>
      </c>
      <c r="H35" s="14">
        <f t="shared" si="2"/>
        <v>0.35411755855229105</v>
      </c>
      <c r="I35" s="3"/>
      <c r="K35" s="1"/>
      <c r="L35" s="1"/>
    </row>
    <row r="36" spans="1:12" ht="12.75">
      <c r="A36" s="3"/>
      <c r="B36" s="2" t="s">
        <v>29</v>
      </c>
      <c r="C36" s="17">
        <f>1467+3</f>
        <v>1470</v>
      </c>
      <c r="D36" s="14">
        <f t="shared" si="0"/>
        <v>0.3538101988798417</v>
      </c>
      <c r="E36" s="14">
        <f>17765.6+30.8</f>
        <v>17796.399999999998</v>
      </c>
      <c r="F36" s="14">
        <f t="shared" si="1"/>
        <v>0.3435903839793019</v>
      </c>
      <c r="G36" s="14">
        <f>16582.8+30.7</f>
        <v>16613.5</v>
      </c>
      <c r="H36" s="14">
        <f t="shared" si="2"/>
        <v>0.34383570475143543</v>
      </c>
      <c r="I36" s="3"/>
      <c r="K36" s="1"/>
      <c r="L36" s="1"/>
    </row>
    <row r="37" spans="1:12" ht="12.75">
      <c r="A37" s="3"/>
      <c r="B37" s="2" t="s">
        <v>30</v>
      </c>
      <c r="C37" s="17">
        <f>2527+2+73</f>
        <v>2602</v>
      </c>
      <c r="D37" s="14">
        <f t="shared" si="0"/>
        <v>0.626268120738332</v>
      </c>
      <c r="E37" s="14">
        <f>29540.3+22+1917.9</f>
        <v>31480.2</v>
      </c>
      <c r="F37" s="14">
        <f t="shared" si="1"/>
        <v>0.6077798883900801</v>
      </c>
      <c r="G37" s="14">
        <f>28780+21.8+1022</f>
        <v>29823.8</v>
      </c>
      <c r="H37" s="14">
        <f t="shared" si="2"/>
        <v>0.6172382274274452</v>
      </c>
      <c r="I37" s="3"/>
      <c r="K37" s="1"/>
      <c r="L37" s="1"/>
    </row>
    <row r="38" spans="1:12" ht="12.75">
      <c r="A38" s="3"/>
      <c r="B38" s="2" t="s">
        <v>31</v>
      </c>
      <c r="C38" s="17">
        <f>736+1</f>
        <v>737</v>
      </c>
      <c r="D38" s="14">
        <f t="shared" si="0"/>
        <v>0.17738647386016554</v>
      </c>
      <c r="E38" s="14">
        <f>9299.9+14</f>
        <v>9313.9</v>
      </c>
      <c r="F38" s="14">
        <f t="shared" si="1"/>
        <v>0.179821001851207</v>
      </c>
      <c r="G38" s="14">
        <f>9057.7+13.9</f>
        <v>9071.6</v>
      </c>
      <c r="H38" s="14">
        <f t="shared" si="2"/>
        <v>0.1877473126808392</v>
      </c>
      <c r="I38" s="3"/>
      <c r="K38" s="1"/>
      <c r="L38" s="1"/>
    </row>
    <row r="39" spans="1:12" ht="12.75">
      <c r="A39" s="3"/>
      <c r="B39" s="2" t="s">
        <v>37</v>
      </c>
      <c r="C39" s="17">
        <f>102+1</f>
        <v>103</v>
      </c>
      <c r="D39" s="14">
        <f t="shared" si="0"/>
        <v>0.024790782642601157</v>
      </c>
      <c r="E39" s="14">
        <f>1177.1+41.7</f>
        <v>1218.8</v>
      </c>
      <c r="F39" s="14">
        <f t="shared" si="1"/>
        <v>0.02353104897585878</v>
      </c>
      <c r="G39" s="14">
        <f>1147.4+14</f>
        <v>1161.4</v>
      </c>
      <c r="H39" s="14">
        <f t="shared" si="2"/>
        <v>0.02403652376069565</v>
      </c>
      <c r="I39" s="3"/>
      <c r="K39" s="1"/>
      <c r="L39" s="1"/>
    </row>
    <row r="40" spans="1:12" ht="12.75">
      <c r="A40" s="3"/>
      <c r="B40" s="2" t="s">
        <v>32</v>
      </c>
      <c r="C40" s="17">
        <v>61520</v>
      </c>
      <c r="D40" s="14">
        <f t="shared" si="0"/>
        <v>14.807077166726437</v>
      </c>
      <c r="E40" s="14">
        <v>700416.7</v>
      </c>
      <c r="F40" s="14">
        <f t="shared" si="1"/>
        <v>13.522759822127819</v>
      </c>
      <c r="G40" s="14">
        <v>668006.1</v>
      </c>
      <c r="H40" s="14">
        <f t="shared" si="2"/>
        <v>13.825163160788387</v>
      </c>
      <c r="I40" s="3"/>
      <c r="K40" s="1"/>
      <c r="L40" s="1"/>
    </row>
    <row r="41" spans="1:12" ht="12.75">
      <c r="A41" s="3"/>
      <c r="B41" s="2" t="s">
        <v>33</v>
      </c>
      <c r="C41" s="17">
        <v>0</v>
      </c>
      <c r="D41" s="14">
        <f t="shared" si="0"/>
        <v>0</v>
      </c>
      <c r="E41" s="14">
        <v>0</v>
      </c>
      <c r="F41" s="14">
        <f t="shared" si="1"/>
        <v>0</v>
      </c>
      <c r="G41" s="14">
        <v>0</v>
      </c>
      <c r="H41" s="14"/>
      <c r="I41" s="3"/>
      <c r="K41" s="1"/>
      <c r="L41" s="1"/>
    </row>
    <row r="42" spans="1:12" ht="12.75">
      <c r="A42" s="19"/>
      <c r="B42" s="19"/>
      <c r="C42" s="20"/>
      <c r="D42" s="21"/>
      <c r="E42" s="21"/>
      <c r="F42" s="21"/>
      <c r="G42" s="21"/>
      <c r="H42" s="21"/>
      <c r="I42" s="19"/>
      <c r="K42" s="1"/>
      <c r="L42" s="1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6"/>
      <c r="F44" s="3"/>
      <c r="G44" s="6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</sheetData>
  <mergeCells count="4">
    <mergeCell ref="B2:I2"/>
    <mergeCell ref="B4:I4"/>
    <mergeCell ref="B5:I5"/>
    <mergeCell ref="B7:B10"/>
  </mergeCells>
  <printOptions/>
  <pageMargins left="0.984251968503937" right="0" top="0" bottom="0.5905511811023623" header="0" footer="0"/>
  <pageSetup firstPageNumber="226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2007-09-05T12:49:51Z</cp:lastPrinted>
  <dcterms:created xsi:type="dcterms:W3CDTF">2004-01-22T14:59:07Z</dcterms:created>
  <dcterms:modified xsi:type="dcterms:W3CDTF">2007-09-12T13:40:09Z</dcterms:modified>
  <cp:category/>
  <cp:version/>
  <cp:contentType/>
  <cp:contentStatus/>
</cp:coreProperties>
</file>